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Projekte\Temp\Schösswendter\"/>
    </mc:Choice>
  </mc:AlternateContent>
  <xr:revisionPtr revIDLastSave="0" documentId="13_ncr:1_{9ACED9B2-EF60-4854-A0DE-A2503F8390E3}" xr6:coauthVersionLast="47" xr6:coauthVersionMax="47" xr10:uidLastSave="{00000000-0000-0000-0000-000000000000}"/>
  <workbookProtection lockStructure="1"/>
  <bookViews>
    <workbookView xWindow="-120" yWindow="-120" windowWidth="38640" windowHeight="21120" xr2:uid="{00000000-000D-0000-FFFF-FFFF00000000}"/>
  </bookViews>
  <sheets>
    <sheet name="Bedienungsanleitung" sheetId="1" r:id="rId1"/>
    <sheet name="Rohrleitung" sheetId="2" r:id="rId2"/>
  </sheets>
  <definedNames>
    <definedName name="_xlnm.Print_Area" localSheetId="1">Rohrleitung!$A$1:$M$41</definedName>
    <definedName name="Z_08A0761D_D58B_479C_A6C1_018A15035402_.wvu.PrintArea" localSheetId="1" hidden="1">Rohrleitung!$A$1:$M$41</definedName>
  </definedNames>
  <calcPr calcId="191029"/>
  <customWorkbookViews>
    <customWorkbookView name="Gary - Persönliche Ansicht" guid="{08A0761D-D58B-479C-A6C1-018A15035402}" mergeInterval="0" changesSavedWin="1" personalView="1" maximized="1" xWindow="1" yWindow="1" windowWidth="1276" windowHeight="58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2" l="1"/>
  <c r="P55" i="2"/>
  <c r="Q56" i="2"/>
  <c r="Q55" i="2"/>
  <c r="G29" i="2"/>
  <c r="I29" i="2"/>
  <c r="C54" i="2" l="1"/>
  <c r="C55" i="2" s="1"/>
  <c r="G18" i="2"/>
  <c r="C98" i="2"/>
  <c r="K99" i="2" s="1"/>
  <c r="C96" i="2"/>
  <c r="C97" i="2" s="1"/>
  <c r="K98" i="2" l="1"/>
  <c r="C99" i="2"/>
  <c r="C89" i="2"/>
  <c r="C90" i="2" s="1"/>
  <c r="K91" i="2" s="1"/>
  <c r="C82" i="2"/>
  <c r="C83" i="2" s="1"/>
  <c r="C75" i="2"/>
  <c r="C76" i="2" s="1"/>
  <c r="C68" i="2"/>
  <c r="C69" i="2" s="1"/>
  <c r="C61" i="2"/>
  <c r="C62" i="2" s="1"/>
  <c r="C101" i="2" l="1"/>
  <c r="H23" i="2" l="1"/>
  <c r="I23" i="2" s="1"/>
  <c r="H25" i="2" l="1"/>
  <c r="I25" i="2" s="1"/>
  <c r="G34" i="2"/>
  <c r="Q68" i="2" l="1"/>
  <c r="Q67" i="2"/>
  <c r="Q71" i="2" l="1"/>
  <c r="S71" i="2"/>
  <c r="R72" i="2"/>
  <c r="Q72" i="2"/>
  <c r="R71" i="2" l="1"/>
  <c r="F38" i="2"/>
  <c r="J38" i="2" s="1"/>
  <c r="F37" i="2"/>
  <c r="J37" i="2" s="1"/>
  <c r="G33" i="2"/>
  <c r="I30" i="2"/>
  <c r="G30" i="2"/>
  <c r="H29" i="2"/>
  <c r="J29" i="2" s="1"/>
  <c r="H26" i="2"/>
  <c r="J26" i="2" l="1"/>
  <c r="I26" i="2"/>
  <c r="J25" i="2"/>
  <c r="J24" i="2"/>
  <c r="H30" i="2" l="1"/>
  <c r="J30" i="2" s="1"/>
  <c r="H24" i="2"/>
  <c r="I24" i="2" s="1"/>
  <c r="J23" i="2"/>
  <c r="H20" i="2"/>
  <c r="I20" i="2" s="1"/>
  <c r="J20" i="2" s="1"/>
  <c r="I18" i="2"/>
  <c r="H18" i="2"/>
  <c r="T71" i="2"/>
  <c r="I33" i="2" s="1"/>
  <c r="J33" i="2" s="1"/>
  <c r="C92" i="2" l="1"/>
  <c r="C91" i="2"/>
  <c r="K92" i="2" s="1"/>
  <c r="J18" i="2"/>
  <c r="C71" i="2"/>
  <c r="C70" i="2"/>
  <c r="C63" i="2"/>
  <c r="C64" i="2"/>
  <c r="H10" i="2" s="1"/>
  <c r="C77" i="2"/>
  <c r="C78" i="2"/>
  <c r="C85" i="2"/>
  <c r="C84" i="2"/>
  <c r="C57" i="2"/>
  <c r="H13" i="2" l="1"/>
  <c r="H11" i="2"/>
  <c r="H12" i="2"/>
  <c r="J12" i="2" s="1"/>
  <c r="H14" i="2"/>
  <c r="J14" i="2" s="1"/>
  <c r="C94" i="2"/>
  <c r="C87" i="2"/>
  <c r="J13" i="2" s="1"/>
  <c r="C80" i="2"/>
  <c r="C73" i="2"/>
  <c r="J11" i="2" s="1"/>
  <c r="C66" i="2"/>
  <c r="J10" i="2" s="1"/>
  <c r="C56" i="2"/>
  <c r="H9" i="2" s="1"/>
  <c r="K78" i="2"/>
  <c r="K64" i="2"/>
  <c r="K71" i="2"/>
  <c r="K57" i="2" l="1"/>
  <c r="C59" i="2"/>
  <c r="J9" i="2" s="1"/>
  <c r="T72" i="2"/>
  <c r="S72" i="2" s="1"/>
  <c r="I34" i="2" s="1"/>
  <c r="J34" i="2" s="1"/>
  <c r="K63" i="2"/>
  <c r="K85" i="2" l="1"/>
  <c r="K70" i="2" l="1"/>
  <c r="K77" i="2"/>
  <c r="K84" i="2"/>
  <c r="K56" i="2"/>
  <c r="J40" i="2" l="1"/>
  <c r="K26" i="2" s="1"/>
  <c r="K11" i="2" l="1"/>
  <c r="X18" i="2" s="1"/>
  <c r="K34" i="2"/>
  <c r="K20" i="2"/>
  <c r="K33" i="2"/>
  <c r="K23" i="2"/>
  <c r="K18" i="2"/>
  <c r="K14" i="2"/>
  <c r="X21" i="2" s="1"/>
  <c r="K10" i="2"/>
  <c r="X17" i="2" s="1"/>
  <c r="K12" i="2"/>
  <c r="X19" i="2" s="1"/>
  <c r="K29" i="2"/>
  <c r="K30" i="2"/>
  <c r="K37" i="2"/>
  <c r="K38" i="2"/>
  <c r="K24" i="2"/>
  <c r="K25" i="2"/>
  <c r="K9" i="2"/>
  <c r="X16" i="2" s="1"/>
  <c r="K13" i="2"/>
  <c r="X20" i="2" s="1"/>
  <c r="X11" i="2" l="1"/>
  <c r="X12" i="2"/>
  <c r="X14" i="2"/>
  <c r="X15" i="2"/>
  <c r="X13" i="2"/>
</calcChain>
</file>

<file path=xl/sharedStrings.xml><?xml version="1.0" encoding="utf-8"?>
<sst xmlns="http://schemas.openxmlformats.org/spreadsheetml/2006/main" count="207" uniqueCount="115">
  <si>
    <t>Berechnung Hydraulische Verluste in Rohrleitungen</t>
  </si>
  <si>
    <t>Durchfluss</t>
  </si>
  <si>
    <t>dyn. Viskosität H2O</t>
  </si>
  <si>
    <t>V</t>
  </si>
  <si>
    <t>Re</t>
  </si>
  <si>
    <t>ks/dr</t>
  </si>
  <si>
    <t>ks</t>
  </si>
  <si>
    <t>λsj</t>
  </si>
  <si>
    <t>hv=</t>
  </si>
  <si>
    <t>m</t>
  </si>
  <si>
    <t>Gravitation</t>
  </si>
  <si>
    <t>Rohr</t>
  </si>
  <si>
    <t>Kunststoff gut</t>
  </si>
  <si>
    <t>Kunststoff mittel</t>
  </si>
  <si>
    <t>Kunststoff schlecht</t>
  </si>
  <si>
    <t>Wandstärke</t>
  </si>
  <si>
    <t>Durchmesser</t>
  </si>
  <si>
    <t>Stahlrohr neu</t>
  </si>
  <si>
    <t>Stahlrohr normal</t>
  </si>
  <si>
    <t>Verlusthöhe</t>
  </si>
  <si>
    <t>d</t>
  </si>
  <si>
    <t>ra/d</t>
  </si>
  <si>
    <t>ζe</t>
  </si>
  <si>
    <t>Summe Gesamtverluste</t>
  </si>
  <si>
    <t>Kreisrund</t>
  </si>
  <si>
    <t>Gefast</t>
  </si>
  <si>
    <t>α</t>
  </si>
  <si>
    <t>l/d</t>
  </si>
  <si>
    <t>l</t>
  </si>
  <si>
    <t>Ohne</t>
  </si>
  <si>
    <t>Querschnittsänderung</t>
  </si>
  <si>
    <t>r</t>
  </si>
  <si>
    <t>rk/d</t>
  </si>
  <si>
    <t>Krümmer</t>
  </si>
  <si>
    <t>δ</t>
  </si>
  <si>
    <t>Winkel δ</t>
  </si>
  <si>
    <t>Winkel α</t>
  </si>
  <si>
    <t>ζ</t>
  </si>
  <si>
    <t>ohne</t>
  </si>
  <si>
    <t>Drosselklappe</t>
  </si>
  <si>
    <t>Verengung</t>
  </si>
  <si>
    <t>Benutzerdefiniert</t>
  </si>
  <si>
    <t>Kniestück</t>
  </si>
  <si>
    <t>glatt</t>
  </si>
  <si>
    <t>rauh</t>
  </si>
  <si>
    <t>Winkel  δ</t>
  </si>
  <si>
    <t>Gelb hinterlegte Flächen sind veränderbar</t>
  </si>
  <si>
    <t>d1/d2</t>
  </si>
  <si>
    <t>x = d1/d2</t>
  </si>
  <si>
    <t>y gleich zeta</t>
  </si>
  <si>
    <t>Winkel bestimmt</t>
  </si>
  <si>
    <t>Winkel</t>
  </si>
  <si>
    <t>4°</t>
  </si>
  <si>
    <t>6°</t>
  </si>
  <si>
    <t>8°</t>
  </si>
  <si>
    <t>20°</t>
  </si>
  <si>
    <t xml:space="preserve">bei 20 °C </t>
  </si>
  <si>
    <t>d [mm]</t>
  </si>
  <si>
    <t>d1 [mm]</t>
  </si>
  <si>
    <t>d2 [mm]</t>
  </si>
  <si>
    <t>ra [mm]</t>
  </si>
  <si>
    <t>V [ms/s]</t>
  </si>
  <si>
    <t>Winkelmaß</t>
  </si>
  <si>
    <r>
      <t>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>/s</t>
    </r>
  </si>
  <si>
    <t>proz. Anteil</t>
  </si>
  <si>
    <t>Skizzen:</t>
  </si>
  <si>
    <t>Kreisrunder Rohreingang</t>
  </si>
  <si>
    <t>V [m/s]</t>
  </si>
  <si>
    <t>Rohrlänge [m]</t>
  </si>
  <si>
    <r>
      <t>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/s</t>
    </r>
  </si>
  <si>
    <t>Geschätzter Nutzer!</t>
  </si>
  <si>
    <t>Grundsätzlich können alle gelben Flächen verändert werden, bzw. aus den Dropdown Felder ausgewählt werden.</t>
  </si>
  <si>
    <t>Viel Erfolg bei der Planung wünscht ihnen die Jank GmbH!</t>
  </si>
  <si>
    <t>30°</t>
  </si>
  <si>
    <t>60°</t>
  </si>
  <si>
    <t>90°</t>
  </si>
  <si>
    <t>120°</t>
  </si>
  <si>
    <t>180°</t>
  </si>
  <si>
    <t>15°</t>
  </si>
  <si>
    <t>22,5°</t>
  </si>
  <si>
    <t>45°</t>
  </si>
  <si>
    <t>Für die Richtigkeit der Ergebnisse wird keine Gewähr übernommen!</t>
  </si>
  <si>
    <t>Auswahl Winkel</t>
  </si>
  <si>
    <t>nicht benutzt</t>
  </si>
  <si>
    <r>
      <rPr>
        <b/>
        <sz val="14"/>
        <color theme="1"/>
        <rFont val="Calibri"/>
        <family val="2"/>
      </rPr>
      <t>Ø</t>
    </r>
    <r>
      <rPr>
        <b/>
        <sz val="9.8000000000000007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  <scheme val="minor"/>
      </rPr>
      <t>Innen [mm]</t>
    </r>
  </si>
  <si>
    <r>
      <t xml:space="preserve">Kontrolle </t>
    </r>
    <r>
      <rPr>
        <b/>
        <sz val="14"/>
        <color theme="1"/>
        <rFont val="Calibri"/>
        <family val="2"/>
      </rPr>
      <t>Ø Auslegung</t>
    </r>
  </si>
  <si>
    <t>Fv=</t>
  </si>
  <si>
    <t>Die Verlustfallhöhen werden addiert.</t>
  </si>
  <si>
    <t>Dieses Tool hilft ihnen Verluste in Rohrleitungselementen einfach abschätzen zu können.</t>
  </si>
  <si>
    <t>Es ist ebenso eine Kontrollfunktion einprogrammiert die vor Überschreiten in den hydraulisch rauhen Bereich warnt. Die  Gültigkeit der Werte ist nur im hydraulisch glatten bzw. im Übergangsbereich gegeben.</t>
  </si>
  <si>
    <t xml:space="preserve">Die darin hinterlegten Kennwerte und Formeln sind aus der gängigen Literatur übernommen und werden auch von uns verwendet.                                      </t>
  </si>
  <si>
    <t>Eingabe</t>
  </si>
  <si>
    <t xml:space="preserve">                    Gefaster Rohreingang</t>
  </si>
  <si>
    <t>Rohrverlauf (V)</t>
  </si>
  <si>
    <t>Kniestück (K)</t>
  </si>
  <si>
    <t>Querschnittsänderung (Q)</t>
  </si>
  <si>
    <t>Armatur (A)</t>
  </si>
  <si>
    <t>Rohr (R)</t>
  </si>
  <si>
    <t>RR</t>
  </si>
  <si>
    <t>Rohreingang (Fase)</t>
  </si>
  <si>
    <t>Rohreingang (Rundung)</t>
  </si>
  <si>
    <t>Form</t>
  </si>
  <si>
    <t>Verlauf</t>
  </si>
  <si>
    <t>Armaturen</t>
  </si>
  <si>
    <t>Rohr 1</t>
  </si>
  <si>
    <t>Rohr 2</t>
  </si>
  <si>
    <t>Rohr 3</t>
  </si>
  <si>
    <t>Rohr 4</t>
  </si>
  <si>
    <t>Rohr 5</t>
  </si>
  <si>
    <t>Rohr 6</t>
  </si>
  <si>
    <t>Abschätzung der Verluste - Werte ohne Gewähr</t>
  </si>
  <si>
    <t>Anzahl</t>
  </si>
  <si>
    <r>
      <t>15°&lt;</t>
    </r>
    <r>
      <rPr>
        <sz val="11"/>
        <color theme="0"/>
        <rFont val="Calibri"/>
        <family val="2"/>
      </rPr>
      <t>β</t>
    </r>
    <r>
      <rPr>
        <sz val="9.9"/>
        <color theme="0"/>
        <rFont val="Calibri"/>
        <family val="2"/>
      </rPr>
      <t>&lt;40°</t>
    </r>
  </si>
  <si>
    <r>
      <t>40°&lt;</t>
    </r>
    <r>
      <rPr>
        <sz val="11"/>
        <color theme="0"/>
        <rFont val="Calibri"/>
        <family val="2"/>
      </rPr>
      <t>β</t>
    </r>
    <r>
      <rPr>
        <sz val="9.9"/>
        <color theme="0"/>
        <rFont val="Calibri"/>
        <family val="2"/>
      </rPr>
      <t>&lt;60°</t>
    </r>
  </si>
  <si>
    <t>Zur Berechnung wechseln sie bitte auf das Tabellenblatt Rohrleitung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</si>
</sst>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E+00"/>
    <numFmt numFmtId="165" formatCode="0E+00"/>
    <numFmt numFmtId="166" formatCode="0.000"/>
    <numFmt numFmtId="167" formatCode="#\°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9.8000000000000007"/>
      <color theme="1"/>
      <name val="Calibri"/>
      <family val="2"/>
    </font>
    <font>
      <sz val="14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9.9"/>
      <color theme="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0" xfId="0" applyFont="1"/>
    <xf numFmtId="0" fontId="5" fillId="0" borderId="12" xfId="0" applyFont="1" applyBorder="1"/>
    <xf numFmtId="0" fontId="6" fillId="0" borderId="0" xfId="0" applyFont="1"/>
    <xf numFmtId="0" fontId="3" fillId="0" borderId="11" xfId="0" applyFont="1" applyBorder="1"/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4" xfId="0" applyFont="1" applyFill="1" applyBorder="1"/>
    <xf numFmtId="0" fontId="6" fillId="4" borderId="1" xfId="0" applyFont="1" applyFill="1" applyBorder="1"/>
    <xf numFmtId="0" fontId="9" fillId="0" borderId="0" xfId="0" applyFont="1"/>
    <xf numFmtId="0" fontId="4" fillId="4" borderId="17" xfId="0" applyFont="1" applyFill="1" applyBorder="1" applyAlignment="1">
      <alignment horizontal="center"/>
    </xf>
    <xf numFmtId="0" fontId="6" fillId="4" borderId="18" xfId="0" applyFont="1" applyFill="1" applyBorder="1"/>
    <xf numFmtId="0" fontId="4" fillId="4" borderId="16" xfId="0" applyFont="1" applyFill="1" applyBorder="1" applyAlignment="1">
      <alignment horizontal="center"/>
    </xf>
    <xf numFmtId="0" fontId="6" fillId="4" borderId="3" xfId="0" applyFont="1" applyFill="1" applyBorder="1"/>
    <xf numFmtId="9" fontId="6" fillId="4" borderId="4" xfId="1" applyFont="1" applyFill="1" applyBorder="1"/>
    <xf numFmtId="0" fontId="6" fillId="4" borderId="5" xfId="0" applyFont="1" applyFill="1" applyBorder="1"/>
    <xf numFmtId="9" fontId="6" fillId="0" borderId="0" xfId="1" applyFont="1" applyBorder="1"/>
    <xf numFmtId="0" fontId="6" fillId="4" borderId="0" xfId="0" applyFont="1" applyFill="1"/>
    <xf numFmtId="9" fontId="4" fillId="4" borderId="17" xfId="1" applyFont="1" applyFill="1" applyBorder="1"/>
    <xf numFmtId="9" fontId="6" fillId="4" borderId="7" xfId="1" applyFont="1" applyFill="1" applyBorder="1"/>
    <xf numFmtId="166" fontId="6" fillId="0" borderId="0" xfId="0" applyNumberFormat="1" applyFont="1"/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6" fillId="4" borderId="2" xfId="0" applyFont="1" applyFill="1" applyBorder="1"/>
    <xf numFmtId="0" fontId="6" fillId="4" borderId="23" xfId="0" applyFont="1" applyFill="1" applyBorder="1"/>
    <xf numFmtId="0" fontId="6" fillId="4" borderId="28" xfId="0" applyFont="1" applyFill="1" applyBorder="1"/>
    <xf numFmtId="9" fontId="6" fillId="4" borderId="25" xfId="1" applyFont="1" applyFill="1" applyBorder="1"/>
    <xf numFmtId="9" fontId="6" fillId="4" borderId="29" xfId="1" applyFont="1" applyFill="1" applyBorder="1"/>
    <xf numFmtId="9" fontId="6" fillId="4" borderId="30" xfId="1" applyFont="1" applyFill="1" applyBorder="1"/>
    <xf numFmtId="166" fontId="9" fillId="3" borderId="26" xfId="0" applyNumberFormat="1" applyFont="1" applyFill="1" applyBorder="1" applyAlignment="1">
      <alignment horizontal="right"/>
    </xf>
    <xf numFmtId="0" fontId="9" fillId="4" borderId="17" xfId="0" applyFont="1" applyFill="1" applyBorder="1"/>
    <xf numFmtId="0" fontId="6" fillId="4" borderId="2" xfId="0" applyFont="1" applyFill="1" applyBorder="1" applyAlignment="1">
      <alignment horizontal="right"/>
    </xf>
    <xf numFmtId="165" fontId="6" fillId="4" borderId="34" xfId="0" applyNumberFormat="1" applyFont="1" applyFill="1" applyBorder="1"/>
    <xf numFmtId="0" fontId="6" fillId="4" borderId="35" xfId="0" applyFont="1" applyFill="1" applyBorder="1"/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/>
    <xf numFmtId="0" fontId="6" fillId="4" borderId="5" xfId="0" applyFont="1" applyFill="1" applyBorder="1" applyAlignment="1">
      <alignment horizontal="right"/>
    </xf>
    <xf numFmtId="0" fontId="6" fillId="4" borderId="7" xfId="0" applyFont="1" applyFill="1" applyBorder="1"/>
    <xf numFmtId="0" fontId="5" fillId="0" borderId="1" xfId="0" applyFont="1" applyBorder="1"/>
    <xf numFmtId="0" fontId="4" fillId="4" borderId="0" xfId="0" applyFont="1" applyFill="1"/>
    <xf numFmtId="0" fontId="8" fillId="4" borderId="0" xfId="0" applyFont="1" applyFill="1"/>
    <xf numFmtId="166" fontId="8" fillId="4" borderId="0" xfId="0" applyNumberFormat="1" applyFont="1" applyFill="1"/>
    <xf numFmtId="0" fontId="5" fillId="0" borderId="36" xfId="0" applyFont="1" applyBorder="1"/>
    <xf numFmtId="0" fontId="6" fillId="4" borderId="36" xfId="0" applyFont="1" applyFill="1" applyBorder="1"/>
    <xf numFmtId="166" fontId="6" fillId="4" borderId="37" xfId="0" applyNumberFormat="1" applyFont="1" applyFill="1" applyBorder="1"/>
    <xf numFmtId="0" fontId="5" fillId="0" borderId="23" xfId="0" applyFont="1" applyBorder="1"/>
    <xf numFmtId="0" fontId="5" fillId="0" borderId="24" xfId="0" applyFont="1" applyBorder="1"/>
    <xf numFmtId="2" fontId="6" fillId="4" borderId="23" xfId="0" applyNumberFormat="1" applyFont="1" applyFill="1" applyBorder="1"/>
    <xf numFmtId="2" fontId="6" fillId="4" borderId="24" xfId="0" applyNumberFormat="1" applyFont="1" applyFill="1" applyBorder="1"/>
    <xf numFmtId="0" fontId="6" fillId="0" borderId="6" xfId="0" applyFont="1" applyBorder="1"/>
    <xf numFmtId="166" fontId="6" fillId="4" borderId="23" xfId="0" applyNumberFormat="1" applyFont="1" applyFill="1" applyBorder="1"/>
    <xf numFmtId="166" fontId="6" fillId="4" borderId="24" xfId="0" applyNumberFormat="1" applyFont="1" applyFill="1" applyBorder="1"/>
    <xf numFmtId="0" fontId="0" fillId="0" borderId="0" xfId="0" applyAlignment="1">
      <alignment wrapText="1"/>
    </xf>
    <xf numFmtId="0" fontId="2" fillId="2" borderId="0" xfId="0" applyFont="1" applyFill="1"/>
    <xf numFmtId="0" fontId="0" fillId="2" borderId="8" xfId="0" applyFill="1" applyBorder="1" applyAlignment="1">
      <alignment wrapText="1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1" xfId="0" applyFill="1" applyBorder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0" borderId="19" xfId="0" applyFont="1" applyBorder="1"/>
    <xf numFmtId="0" fontId="5" fillId="0" borderId="34" xfId="0" applyFont="1" applyBorder="1"/>
    <xf numFmtId="166" fontId="6" fillId="4" borderId="27" xfId="0" applyNumberFormat="1" applyFont="1" applyFill="1" applyBorder="1"/>
    <xf numFmtId="166" fontId="6" fillId="4" borderId="22" xfId="0" applyNumberFormat="1" applyFont="1" applyFill="1" applyBorder="1"/>
    <xf numFmtId="166" fontId="6" fillId="4" borderId="28" xfId="0" applyNumberFormat="1" applyFont="1" applyFill="1" applyBorder="1"/>
    <xf numFmtId="9" fontId="6" fillId="4" borderId="31" xfId="1" applyFont="1" applyFill="1" applyBorder="1"/>
    <xf numFmtId="9" fontId="6" fillId="4" borderId="33" xfId="1" applyFont="1" applyFill="1" applyBorder="1"/>
    <xf numFmtId="9" fontId="6" fillId="4" borderId="32" xfId="1" applyFont="1" applyFill="1" applyBorder="1"/>
    <xf numFmtId="0" fontId="6" fillId="2" borderId="23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24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36" xfId="0" applyFont="1" applyFill="1" applyBorder="1" applyProtection="1">
      <protection locked="0"/>
    </xf>
    <xf numFmtId="167" fontId="6" fillId="2" borderId="23" xfId="0" applyNumberFormat="1" applyFont="1" applyFill="1" applyBorder="1" applyProtection="1">
      <protection locked="0"/>
    </xf>
    <xf numFmtId="167" fontId="6" fillId="2" borderId="24" xfId="0" applyNumberFormat="1" applyFont="1" applyFill="1" applyBorder="1" applyProtection="1">
      <protection locked="0"/>
    </xf>
    <xf numFmtId="0" fontId="0" fillId="0" borderId="0" xfId="0" applyProtection="1">
      <protection hidden="1"/>
    </xf>
    <xf numFmtId="0" fontId="2" fillId="2" borderId="0" xfId="0" applyFont="1" applyFill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/>
    <xf numFmtId="0" fontId="12" fillId="0" borderId="0" xfId="0" applyFont="1" applyProtection="1">
      <protection hidden="1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166" fontId="4" fillId="4" borderId="31" xfId="0" applyNumberFormat="1" applyFont="1" applyFill="1" applyBorder="1"/>
    <xf numFmtId="166" fontId="4" fillId="4" borderId="32" xfId="0" applyNumberFormat="1" applyFont="1" applyFill="1" applyBorder="1"/>
    <xf numFmtId="166" fontId="4" fillId="4" borderId="33" xfId="0" applyNumberFormat="1" applyFont="1" applyFill="1" applyBorder="1"/>
    <xf numFmtId="166" fontId="4" fillId="0" borderId="0" xfId="0" applyNumberFormat="1" applyFont="1"/>
    <xf numFmtId="166" fontId="4" fillId="4" borderId="4" xfId="0" applyNumberFormat="1" applyFont="1" applyFill="1" applyBorder="1"/>
    <xf numFmtId="166" fontId="4" fillId="4" borderId="16" xfId="0" applyNumberFormat="1" applyFont="1" applyFill="1" applyBorder="1"/>
    <xf numFmtId="166" fontId="4" fillId="4" borderId="7" xfId="0" applyNumberFormat="1" applyFont="1" applyFill="1" applyBorder="1"/>
    <xf numFmtId="166" fontId="4" fillId="4" borderId="38" xfId="0" applyNumberFormat="1" applyFont="1" applyFill="1" applyBorder="1"/>
    <xf numFmtId="166" fontId="4" fillId="4" borderId="40" xfId="0" applyNumberFormat="1" applyFont="1" applyFill="1" applyBorder="1"/>
    <xf numFmtId="166" fontId="4" fillId="4" borderId="39" xfId="0" applyNumberFormat="1" applyFont="1" applyFill="1" applyBorder="1"/>
    <xf numFmtId="0" fontId="13" fillId="0" borderId="11" xfId="0" applyFont="1" applyBorder="1"/>
    <xf numFmtId="0" fontId="3" fillId="0" borderId="11" xfId="0" applyFont="1" applyBorder="1" applyProtection="1">
      <protection locked="0" hidden="1"/>
    </xf>
    <xf numFmtId="0" fontId="11" fillId="0" borderId="0" xfId="0" applyFont="1" applyProtection="1">
      <protection locked="0" hidden="1"/>
    </xf>
    <xf numFmtId="0" fontId="13" fillId="0" borderId="0" xfId="0" applyFont="1"/>
    <xf numFmtId="0" fontId="13" fillId="0" borderId="0" xfId="0" applyFont="1" applyProtection="1">
      <protection hidden="1"/>
    </xf>
    <xf numFmtId="0" fontId="14" fillId="0" borderId="0" xfId="0" applyFont="1"/>
    <xf numFmtId="2" fontId="14" fillId="0" borderId="0" xfId="0" applyNumberFormat="1" applyFont="1"/>
    <xf numFmtId="167" fontId="3" fillId="0" borderId="0" xfId="0" applyNumberFormat="1" applyFont="1" applyProtection="1">
      <protection hidden="1"/>
    </xf>
    <xf numFmtId="0" fontId="3" fillId="0" borderId="0" xfId="0" applyFont="1" applyProtection="1">
      <protection locked="0" hidden="1"/>
    </xf>
    <xf numFmtId="0" fontId="4" fillId="4" borderId="19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15" fillId="0" borderId="0" xfId="0" applyFont="1" applyProtection="1">
      <protection hidden="1"/>
    </xf>
    <xf numFmtId="0" fontId="0" fillId="0" borderId="6" xfId="0" applyBorder="1"/>
    <xf numFmtId="0" fontId="6" fillId="2" borderId="41" xfId="0" applyFont="1" applyFill="1" applyBorder="1" applyProtection="1">
      <protection locked="0"/>
    </xf>
    <xf numFmtId="0" fontId="6" fillId="2" borderId="42" xfId="0" applyFont="1" applyFill="1" applyBorder="1" applyProtection="1">
      <protection locked="0"/>
    </xf>
    <xf numFmtId="0" fontId="6" fillId="2" borderId="43" xfId="0" applyFont="1" applyFill="1" applyBorder="1" applyProtection="1">
      <protection locked="0"/>
    </xf>
    <xf numFmtId="0" fontId="6" fillId="2" borderId="23" xfId="0" applyFont="1" applyFill="1" applyBorder="1"/>
    <xf numFmtId="0" fontId="6" fillId="2" borderId="1" xfId="0" applyFont="1" applyFill="1" applyBorder="1"/>
    <xf numFmtId="0" fontId="6" fillId="2" borderId="24" xfId="0" applyFont="1" applyFill="1" applyBorder="1"/>
    <xf numFmtId="9" fontId="3" fillId="0" borderId="0" xfId="0" applyNumberFormat="1" applyFont="1" applyProtection="1">
      <protection hidden="1"/>
    </xf>
    <xf numFmtId="11" fontId="3" fillId="0" borderId="0" xfId="0" applyNumberFormat="1" applyFont="1" applyProtection="1">
      <protection hidden="1"/>
    </xf>
    <xf numFmtId="164" fontId="3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0" fontId="18" fillId="0" borderId="0" xfId="0" applyFont="1" applyAlignment="1" applyProtection="1">
      <alignment horizontal="left" readingOrder="1"/>
      <protection hidden="1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2" borderId="27" xfId="0" applyFont="1" applyFill="1" applyBorder="1" applyAlignment="1" applyProtection="1">
      <alignment horizontal="center"/>
      <protection locked="0"/>
    </xf>
    <xf numFmtId="0" fontId="6" fillId="2" borderId="41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45" xfId="0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2" borderId="44" xfId="0" applyFont="1" applyFill="1" applyBorder="1" applyAlignment="1" applyProtection="1">
      <alignment horizontal="center"/>
      <protection locked="0"/>
    </xf>
  </cellXfs>
  <cellStyles count="2">
    <cellStyle name="Prozent" xfId="1" builtinId="5"/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b="1"/>
              <a:t>Anteile</a:t>
            </a:r>
            <a:r>
              <a:rPr lang="de-AT" b="1" baseline="0"/>
              <a:t> Verluste</a:t>
            </a:r>
          </a:p>
          <a:p>
            <a:pPr>
              <a:defRPr b="1"/>
            </a:pPr>
            <a:r>
              <a:rPr lang="de-AT" b="1" baseline="0"/>
              <a:t>Gesamt                       Rohr</a:t>
            </a:r>
            <a:endParaRPr lang="de-AT" b="1"/>
          </a:p>
        </c:rich>
      </c:tx>
      <c:layout>
        <c:manualLayout>
          <c:xMode val="edge"/>
          <c:yMode val="edge"/>
          <c:x val="0.14554747974022861"/>
          <c:y val="1.1787817429912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1983944123746308E-3"/>
          <c:y val="0.29843087442865052"/>
          <c:w val="0.7634423152939166"/>
          <c:h val="0.46334383253502576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C0-4DC1-9662-BC8B80BE22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C0-4DC1-9662-BC8B80BE22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16-4A09-9AF9-3998DC308E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C0-4DC1-9662-BC8B80BE22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C0-4DC1-9662-BC8B80BE22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16-4A09-9AF9-3998DC308E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B16-4A09-9AF9-3998DC308E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16-4A09-9AF9-3998DC308E1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C0-4DC1-9662-BC8B80BE223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C0-4DC1-9662-BC8B80BE223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C0-4DC1-9662-BC8B80BE223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8C0-4DC1-9662-BC8B80BE223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8C0-4DC1-9662-BC8B80BE223F}"/>
              </c:ext>
            </c:extLst>
          </c:dPt>
          <c:dLbls>
            <c:dLbl>
              <c:idx val="6"/>
              <c:layout>
                <c:manualLayout>
                  <c:x val="-7.8978387598776408E-3"/>
                  <c:y val="-2.642049001121699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16-4A09-9AF9-3998DC308E14}"/>
                </c:ext>
              </c:extLst>
            </c:dLbl>
            <c:dLbl>
              <c:idx val="7"/>
              <c:layout>
                <c:manualLayout>
                  <c:x val="6.9482083441650003E-3"/>
                  <c:y val="2.538093445834282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16-4A09-9AF9-3998DC308E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Rohrleitung!$V$11:$V$21</c:f>
              <c:strCache>
                <c:ptCount val="11"/>
                <c:pt idx="0">
                  <c:v>Form</c:v>
                </c:pt>
                <c:pt idx="1">
                  <c:v>Verlauf</c:v>
                </c:pt>
                <c:pt idx="2">
                  <c:v>Kniestück</c:v>
                </c:pt>
                <c:pt idx="3">
                  <c:v>Querschnittsänderung</c:v>
                </c:pt>
                <c:pt idx="4">
                  <c:v>Armaturen</c:v>
                </c:pt>
                <c:pt idx="5">
                  <c:v>Rohr 1</c:v>
                </c:pt>
                <c:pt idx="6">
                  <c:v>Rohr 2</c:v>
                </c:pt>
                <c:pt idx="7">
                  <c:v>Rohr 3</c:v>
                </c:pt>
                <c:pt idx="8">
                  <c:v>Rohr 4</c:v>
                </c:pt>
                <c:pt idx="9">
                  <c:v>Rohr 5</c:v>
                </c:pt>
                <c:pt idx="10">
                  <c:v>Rohr 6</c:v>
                </c:pt>
              </c:strCache>
            </c:strRef>
          </c:cat>
          <c:val>
            <c:numRef>
              <c:f>Rohrleitung!$X$11:$X$21</c:f>
              <c:numCache>
                <c:formatCode>0%</c:formatCode>
                <c:ptCount val="11"/>
                <c:pt idx="0">
                  <c:v>7.6197826627385543E-2</c:v>
                </c:pt>
                <c:pt idx="1">
                  <c:v>8.2059197906415207E-2</c:v>
                </c:pt>
                <c:pt idx="2">
                  <c:v>6.7301576731106982E-2</c:v>
                </c:pt>
                <c:pt idx="3">
                  <c:v>8.1695263956971225E-3</c:v>
                </c:pt>
                <c:pt idx="4">
                  <c:v>0</c:v>
                </c:pt>
                <c:pt idx="5">
                  <c:v>0.7662718723393952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6-4A09-9AF9-3998DC308E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56"/>
        <c:splitType val="pos"/>
        <c:splitPos val="6"/>
        <c:secondPieSize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000462944827668"/>
          <c:y val="5.6971821083207606E-2"/>
          <c:w val="0.29647342874744936"/>
          <c:h val="0.92534645277192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6" dropStyle="combo" dx="16" fmlaLink="$A$14" fmlaRange="$O$7:$O$13" noThreeD="1" sel="7" val="0"/>
</file>

<file path=xl/ctrlProps/ctrlProp10.xml><?xml version="1.0" encoding="utf-8"?>
<formControlPr xmlns="http://schemas.microsoft.com/office/spreadsheetml/2009/9/main" objectType="Drop" dropLines="2" dropStyle="combo" dx="16" fmlaLink="$A$24" fmlaRange="$N$35:$N$36" noThreeD="1" sel="2" val="0"/>
</file>

<file path=xl/ctrlProps/ctrlProp11.xml><?xml version="1.0" encoding="utf-8"?>
<formControlPr xmlns="http://schemas.microsoft.com/office/spreadsheetml/2009/9/main" objectType="Drop" dropLines="2" dropStyle="combo" dx="16" fmlaLink="$A$25" fmlaRange="$N$35:$N$36" noThreeD="1" sel="2" val="0"/>
</file>

<file path=xl/ctrlProps/ctrlProp12.xml><?xml version="1.0" encoding="utf-8"?>
<formControlPr xmlns="http://schemas.microsoft.com/office/spreadsheetml/2009/9/main" objectType="Drop" dropLines="2" dropStyle="combo" dx="16" fmlaLink="$A$26" fmlaRange="$N$35:$N$36" noThreeD="1" sel="2" val="0"/>
</file>

<file path=xl/ctrlProps/ctrlProp13.xml><?xml version="1.0" encoding="utf-8"?>
<formControlPr xmlns="http://schemas.microsoft.com/office/spreadsheetml/2009/9/main" objectType="Drop" dropLines="3" dropStyle="combo" dx="16" fmlaLink="$A$29" fmlaRange="$T$53:$T$55" noThreeD="1" sel="1" val="0"/>
</file>

<file path=xl/ctrlProps/ctrlProp14.xml><?xml version="1.0" encoding="utf-8"?>
<formControlPr xmlns="http://schemas.microsoft.com/office/spreadsheetml/2009/9/main" objectType="Drop" dropLines="3" dropStyle="combo" dx="16" fmlaLink="$A$30" fmlaRange="$T$53:$T$55" noThreeD="1" sel="1" val="0"/>
</file>

<file path=xl/ctrlProps/ctrlProp15.xml><?xml version="1.0" encoding="utf-8"?>
<formControlPr xmlns="http://schemas.microsoft.com/office/spreadsheetml/2009/9/main" objectType="Drop" dropLines="6" dropStyle="combo" dx="16" fmlaLink="$A$33" fmlaRange="$U$65:$U$69" noThreeD="1" sel="1" val="0"/>
</file>

<file path=xl/ctrlProps/ctrlProp16.xml><?xml version="1.0" encoding="utf-8"?>
<formControlPr xmlns="http://schemas.microsoft.com/office/spreadsheetml/2009/9/main" objectType="Drop" dropLines="6" dropStyle="combo" dx="16" fmlaLink="$A$34" fmlaRange="$U$65:$U$69" noThreeD="1" sel="5" val="0"/>
</file>

<file path=xl/ctrlProps/ctrlProp17.xml><?xml version="1.0" encoding="utf-8"?>
<formControlPr xmlns="http://schemas.microsoft.com/office/spreadsheetml/2009/9/main" objectType="Drop" dropLines="3" dropStyle="combo" dx="16" fmlaLink="$A$37" fmlaRange="$O$64:$O$65" noThreeD="1" sel="2" val="0"/>
</file>

<file path=xl/ctrlProps/ctrlProp18.xml><?xml version="1.0" encoding="utf-8"?>
<formControlPr xmlns="http://schemas.microsoft.com/office/spreadsheetml/2009/9/main" objectType="Drop" dropLines="3" dropStyle="combo" dx="16" fmlaLink="$A$38" fmlaRange="$O$64:$O$65" noThreeD="1" sel="2" val="0"/>
</file>

<file path=xl/ctrlProps/ctrlProp19.xml><?xml version="1.0" encoding="utf-8"?>
<formControlPr xmlns="http://schemas.microsoft.com/office/spreadsheetml/2009/9/main" objectType="Drop" dropLines="6" dropStyle="combo" dx="16" fmlaLink="$D$21" fmlaRange="$P$30:$P$34" noThreeD="1" sel="1" val="0"/>
</file>

<file path=xl/ctrlProps/ctrlProp2.xml><?xml version="1.0" encoding="utf-8"?>
<formControlPr xmlns="http://schemas.microsoft.com/office/spreadsheetml/2009/9/main" objectType="Drop" dropLines="6" dropStyle="combo" dx="16" fmlaLink="$A$9" fmlaRange="$O$7:$O$13" noThreeD="1" sel="3" val="0"/>
</file>

<file path=xl/ctrlProps/ctrlProp20.xml><?xml version="1.0" encoding="utf-8"?>
<formControlPr xmlns="http://schemas.microsoft.com/office/spreadsheetml/2009/9/main" objectType="Drop" dropLines="6" dropStyle="combo" dx="16" fmlaLink="$Y$38" fmlaRange="$P$38:$P$42" noThreeD="1" sel="3" val="0"/>
</file>

<file path=xl/ctrlProps/ctrlProp21.xml><?xml version="1.0" encoding="utf-8"?>
<formControlPr xmlns="http://schemas.microsoft.com/office/spreadsheetml/2009/9/main" objectType="Drop" dropLines="6" dropStyle="combo" dx="16" fmlaLink="$Y$39" fmlaRange="$P$38:$P$42" noThreeD="1" sel="3" val="0"/>
</file>

<file path=xl/ctrlProps/ctrlProp22.xml><?xml version="1.0" encoding="utf-8"?>
<formControlPr xmlns="http://schemas.microsoft.com/office/spreadsheetml/2009/9/main" objectType="Drop" dropLines="6" dropStyle="combo" dx="16" fmlaLink="$Y$40" fmlaRange="$P$38:$P$42" noThreeD="1" sel="2" val="0"/>
</file>

<file path=xl/ctrlProps/ctrlProp23.xml><?xml version="1.0" encoding="utf-8"?>
<formControlPr xmlns="http://schemas.microsoft.com/office/spreadsheetml/2009/9/main" objectType="Drop" dropLines="6" dropStyle="combo" dx="16" fmlaLink="$Y$41" fmlaRange="$P$38:$P$42" noThreeD="1" sel="1" val="0"/>
</file>

<file path=xl/ctrlProps/ctrlProp24.xml><?xml version="1.0" encoding="utf-8"?>
<formControlPr xmlns="http://schemas.microsoft.com/office/spreadsheetml/2009/9/main" objectType="Drop" dropLines="6" dropStyle="combo" dx="16" fmlaLink="$A$10" fmlaRange="$O$7:$O$13" noThreeD="1" sel="7" val="0"/>
</file>

<file path=xl/ctrlProps/ctrlProp25.xml><?xml version="1.0" encoding="utf-8"?>
<formControlPr xmlns="http://schemas.microsoft.com/office/spreadsheetml/2009/9/main" objectType="Drop" dropLines="6" dropStyle="combo" dx="16" fmlaLink="$A$11" fmlaRange="$O$7:$O$13" noThreeD="1" sel="7" val="0"/>
</file>

<file path=xl/ctrlProps/ctrlProp26.xml><?xml version="1.0" encoding="utf-8"?>
<formControlPr xmlns="http://schemas.microsoft.com/office/spreadsheetml/2009/9/main" objectType="Drop" dropLines="6" dropStyle="combo" dx="16" fmlaLink="$A$12" fmlaRange="$O$7:$O$13" noThreeD="1" sel="7" val="0"/>
</file>

<file path=xl/ctrlProps/ctrlProp27.xml><?xml version="1.0" encoding="utf-8"?>
<formControlPr xmlns="http://schemas.microsoft.com/office/spreadsheetml/2009/9/main" objectType="Drop" dropLines="6" dropStyle="combo" dx="16" fmlaLink="$A$13" fmlaRange="$O$7:$O$13" noThreeD="1" sel="7" val="0"/>
</file>

<file path=xl/ctrlProps/ctrlProp28.xml><?xml version="1.0" encoding="utf-8"?>
<formControlPr xmlns="http://schemas.microsoft.com/office/spreadsheetml/2009/9/main" objectType="Drop" dropLines="6" dropStyle="combo" dx="16" fmlaLink="$A$14" fmlaRange="$O$7:$O$13" noThreeD="1" sel="7" val="0"/>
</file>

<file path=xl/ctrlProps/ctrlProp3.xml><?xml version="1.0" encoding="utf-8"?>
<formControlPr xmlns="http://schemas.microsoft.com/office/spreadsheetml/2009/9/main" objectType="Drop" dropLines="6" dropStyle="combo" dx="16" fmlaLink="$A$10" fmlaRange="$O$7:$O$13" noThreeD="1" sel="7" val="0"/>
</file>

<file path=xl/ctrlProps/ctrlProp4.xml><?xml version="1.0" encoding="utf-8"?>
<formControlPr xmlns="http://schemas.microsoft.com/office/spreadsheetml/2009/9/main" objectType="Drop" dropLines="6" dropStyle="combo" dx="16" fmlaLink="$A$11" fmlaRange="$O$7:$O$13" noThreeD="1" sel="7" val="0"/>
</file>

<file path=xl/ctrlProps/ctrlProp5.xml><?xml version="1.0" encoding="utf-8"?>
<formControlPr xmlns="http://schemas.microsoft.com/office/spreadsheetml/2009/9/main" objectType="Drop" dropLines="6" dropStyle="combo" dx="16" fmlaLink="$A$12" fmlaRange="$O$7:$O$13" noThreeD="1" sel="7" val="0"/>
</file>

<file path=xl/ctrlProps/ctrlProp6.xml><?xml version="1.0" encoding="utf-8"?>
<formControlPr xmlns="http://schemas.microsoft.com/office/spreadsheetml/2009/9/main" objectType="Drop" dropLines="6" dropStyle="combo" dx="16" fmlaLink="$A$13" fmlaRange="$O$7:$O$13" noThreeD="1" sel="7" val="0"/>
</file>

<file path=xl/ctrlProps/ctrlProp7.xml><?xml version="1.0" encoding="utf-8"?>
<formControlPr xmlns="http://schemas.microsoft.com/office/spreadsheetml/2009/9/main" objectType="Drop" dropLines="2" dropStyle="combo" dx="16" fmlaLink="$A$18" fmlaRange="$O$14:$O$15" noThreeD="1" sel="2" val="0"/>
</file>

<file path=xl/ctrlProps/ctrlProp8.xml><?xml version="1.0" encoding="utf-8"?>
<formControlPr xmlns="http://schemas.microsoft.com/office/spreadsheetml/2009/9/main" objectType="Drop" dropLines="2" dropStyle="combo" dx="16" fmlaLink="$A$20" fmlaRange="$O$27:$O$28" noThreeD="1" sel="1" val="0"/>
</file>

<file path=xl/ctrlProps/ctrlProp9.xml><?xml version="1.0" encoding="utf-8"?>
<formControlPr xmlns="http://schemas.microsoft.com/office/spreadsheetml/2009/9/main" objectType="Drop" dropLines="2" dropStyle="combo" dx="16" fmlaLink="$A$23" fmlaRange="$N$35:$N$36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chart" Target="../charts/chart1.xml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png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556883</xdr:colOff>
      <xdr:row>22</xdr:row>
      <xdr:rowOff>187627</xdr:rowOff>
    </xdr:from>
    <xdr:to>
      <xdr:col>12</xdr:col>
      <xdr:colOff>642947</xdr:colOff>
      <xdr:row>28</xdr:row>
      <xdr:rowOff>111458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0772" y="6234238"/>
          <a:ext cx="1779397" cy="1504276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206627</xdr:colOff>
      <xdr:row>30</xdr:row>
      <xdr:rowOff>224679</xdr:rowOff>
    </xdr:from>
    <xdr:to>
      <xdr:col>12</xdr:col>
      <xdr:colOff>845140</xdr:colOff>
      <xdr:row>36</xdr:row>
      <xdr:rowOff>102406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30516" y="8395012"/>
          <a:ext cx="2331846" cy="138056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219932</xdr:colOff>
      <xdr:row>27</xdr:row>
      <xdr:rowOff>104169</xdr:rowOff>
    </xdr:from>
    <xdr:to>
      <xdr:col>12</xdr:col>
      <xdr:colOff>2205454</xdr:colOff>
      <xdr:row>32</xdr:row>
      <xdr:rowOff>92507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37154" y="7491336"/>
          <a:ext cx="1985522" cy="125128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914745</xdr:colOff>
      <xdr:row>15</xdr:row>
      <xdr:rowOff>239282</xdr:rowOff>
    </xdr:from>
    <xdr:to>
      <xdr:col>12</xdr:col>
      <xdr:colOff>2576797</xdr:colOff>
      <xdr:row>23</xdr:row>
      <xdr:rowOff>67579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/>
        </a:blip>
        <a:srcRect/>
        <a:stretch>
          <a:fillRect/>
        </a:stretch>
      </xdr:blipFill>
      <xdr:spPr bwMode="auto">
        <a:xfrm>
          <a:off x="14531967" y="4536115"/>
          <a:ext cx="1690627" cy="1853242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532796</xdr:colOff>
      <xdr:row>10</xdr:row>
      <xdr:rowOff>86431</xdr:rowOff>
    </xdr:from>
    <xdr:to>
      <xdr:col>12</xdr:col>
      <xdr:colOff>558725</xdr:colOff>
      <xdr:row>17</xdr:row>
      <xdr:rowOff>143380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456685" y="3240264"/>
          <a:ext cx="1719262" cy="1679727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510365</xdr:colOff>
      <xdr:row>34</xdr:row>
      <xdr:rowOff>237218</xdr:rowOff>
    </xdr:from>
    <xdr:to>
      <xdr:col>12</xdr:col>
      <xdr:colOff>1914862</xdr:colOff>
      <xdr:row>40</xdr:row>
      <xdr:rowOff>210623</xdr:rowOff>
    </xdr:to>
    <xdr:pic>
      <xdr:nvPicPr>
        <xdr:cNvPr id="34" name="Grafik 33" descr="Drosselklappe.pn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127587" y="9430607"/>
          <a:ext cx="1404497" cy="1539738"/>
        </a:xfrm>
        <a:prstGeom prst="rect">
          <a:avLst/>
        </a:prstGeom>
      </xdr:spPr>
    </xdr:pic>
    <xdr:clientData/>
  </xdr:twoCellAnchor>
  <xdr:twoCellAnchor>
    <xdr:from>
      <xdr:col>5</xdr:col>
      <xdr:colOff>279005</xdr:colOff>
      <xdr:row>5</xdr:row>
      <xdr:rowOff>230464</xdr:rowOff>
    </xdr:from>
    <xdr:to>
      <xdr:col>5</xdr:col>
      <xdr:colOff>454524</xdr:colOff>
      <xdr:row>7</xdr:row>
      <xdr:rowOff>124931</xdr:rowOff>
    </xdr:to>
    <xdr:sp macro="" textlink="">
      <xdr:nvSpPr>
        <xdr:cNvPr id="14" name="Pfeil nach unt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-2400000">
          <a:off x="3305838" y="2019047"/>
          <a:ext cx="175519" cy="592967"/>
        </a:xfrm>
        <a:prstGeom prst="downArrow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AT" sz="1100"/>
        </a:p>
      </xdr:txBody>
    </xdr:sp>
    <xdr:clientData/>
  </xdr:twoCellAnchor>
  <xdr:twoCellAnchor>
    <xdr:from>
      <xdr:col>5</xdr:col>
      <xdr:colOff>699098</xdr:colOff>
      <xdr:row>6</xdr:row>
      <xdr:rowOff>98924</xdr:rowOff>
    </xdr:from>
    <xdr:to>
      <xdr:col>6</xdr:col>
      <xdr:colOff>410656</xdr:colOff>
      <xdr:row>6</xdr:row>
      <xdr:rowOff>297714</xdr:rowOff>
    </xdr:to>
    <xdr:sp macro="" textlink="">
      <xdr:nvSpPr>
        <xdr:cNvPr id="17" name="Pfeil nach unt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-3600000">
          <a:off x="4292697" y="1594396"/>
          <a:ext cx="198790" cy="908987"/>
        </a:xfrm>
        <a:prstGeom prst="downArrow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AT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3</xdr:col>
          <xdr:colOff>9525</xdr:colOff>
          <xdr:row>13</xdr:row>
          <xdr:rowOff>247650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3</xdr:col>
          <xdr:colOff>9525</xdr:colOff>
          <xdr:row>9</xdr:row>
          <xdr:rowOff>9525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3</xdr:col>
          <xdr:colOff>9525</xdr:colOff>
          <xdr:row>10</xdr:row>
          <xdr:rowOff>9525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3</xdr:col>
          <xdr:colOff>9525</xdr:colOff>
          <xdr:row>11</xdr:row>
          <xdr:rowOff>9525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3</xdr:col>
          <xdr:colOff>9525</xdr:colOff>
          <xdr:row>12</xdr:row>
          <xdr:rowOff>9525</xdr:rowOff>
        </xdr:to>
        <xdr:sp macro="" textlink="">
          <xdr:nvSpPr>
            <xdr:cNvPr id="2082" name="Drop Dow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0</xdr:rowOff>
        </xdr:from>
        <xdr:to>
          <xdr:col>3</xdr:col>
          <xdr:colOff>9525</xdr:colOff>
          <xdr:row>13</xdr:row>
          <xdr:rowOff>9525</xdr:rowOff>
        </xdr:to>
        <xdr:sp macro="" textlink="">
          <xdr:nvSpPr>
            <xdr:cNvPr id="2083" name="Drop Dow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3</xdr:col>
          <xdr:colOff>0</xdr:colOff>
          <xdr:row>17</xdr:row>
          <xdr:rowOff>257175</xdr:rowOff>
        </xdr:to>
        <xdr:sp macro="" textlink="">
          <xdr:nvSpPr>
            <xdr:cNvPr id="2086" name="Drop Dow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9525</xdr:rowOff>
        </xdr:from>
        <xdr:to>
          <xdr:col>3</xdr:col>
          <xdr:colOff>0</xdr:colOff>
          <xdr:row>19</xdr:row>
          <xdr:rowOff>257175</xdr:rowOff>
        </xdr:to>
        <xdr:sp macro="" textlink="">
          <xdr:nvSpPr>
            <xdr:cNvPr id="2087" name="Drop Dow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9525</xdr:rowOff>
        </xdr:from>
        <xdr:to>
          <xdr:col>3</xdr:col>
          <xdr:colOff>0</xdr:colOff>
          <xdr:row>22</xdr:row>
          <xdr:rowOff>257175</xdr:rowOff>
        </xdr:to>
        <xdr:sp macro="" textlink="">
          <xdr:nvSpPr>
            <xdr:cNvPr id="2089" name="Drop Dow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3</xdr:col>
          <xdr:colOff>0</xdr:colOff>
          <xdr:row>23</xdr:row>
          <xdr:rowOff>257175</xdr:rowOff>
        </xdr:to>
        <xdr:sp macro="" textlink="">
          <xdr:nvSpPr>
            <xdr:cNvPr id="2093" name="Drop Dow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3</xdr:col>
          <xdr:colOff>0</xdr:colOff>
          <xdr:row>24</xdr:row>
          <xdr:rowOff>257175</xdr:rowOff>
        </xdr:to>
        <xdr:sp macro="" textlink="">
          <xdr:nvSpPr>
            <xdr:cNvPr id="2094" name="Drop Dow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9525</xdr:rowOff>
        </xdr:from>
        <xdr:to>
          <xdr:col>3</xdr:col>
          <xdr:colOff>0</xdr:colOff>
          <xdr:row>25</xdr:row>
          <xdr:rowOff>257175</xdr:rowOff>
        </xdr:to>
        <xdr:sp macro="" textlink="">
          <xdr:nvSpPr>
            <xdr:cNvPr id="2095" name="Drop Dow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3</xdr:col>
          <xdr:colOff>0</xdr:colOff>
          <xdr:row>28</xdr:row>
          <xdr:rowOff>257175</xdr:rowOff>
        </xdr:to>
        <xdr:sp macro="" textlink="">
          <xdr:nvSpPr>
            <xdr:cNvPr id="2096" name="Drop Down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9525</xdr:rowOff>
        </xdr:from>
        <xdr:to>
          <xdr:col>3</xdr:col>
          <xdr:colOff>0</xdr:colOff>
          <xdr:row>29</xdr:row>
          <xdr:rowOff>257175</xdr:rowOff>
        </xdr:to>
        <xdr:sp macro="" textlink="">
          <xdr:nvSpPr>
            <xdr:cNvPr id="2097" name="Drop Dow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9525</xdr:rowOff>
        </xdr:from>
        <xdr:to>
          <xdr:col>3</xdr:col>
          <xdr:colOff>0</xdr:colOff>
          <xdr:row>32</xdr:row>
          <xdr:rowOff>257175</xdr:rowOff>
        </xdr:to>
        <xdr:sp macro="" textlink="">
          <xdr:nvSpPr>
            <xdr:cNvPr id="2098" name="Drop Dow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9525</xdr:rowOff>
        </xdr:from>
        <xdr:to>
          <xdr:col>3</xdr:col>
          <xdr:colOff>0</xdr:colOff>
          <xdr:row>33</xdr:row>
          <xdr:rowOff>257175</xdr:rowOff>
        </xdr:to>
        <xdr:sp macro="" textlink="">
          <xdr:nvSpPr>
            <xdr:cNvPr id="2102" name="Drop Dow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9525</xdr:rowOff>
        </xdr:from>
        <xdr:to>
          <xdr:col>3</xdr:col>
          <xdr:colOff>0</xdr:colOff>
          <xdr:row>36</xdr:row>
          <xdr:rowOff>257175</xdr:rowOff>
        </xdr:to>
        <xdr:sp macro="" textlink="">
          <xdr:nvSpPr>
            <xdr:cNvPr id="2103" name="Drop Dow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9525</xdr:rowOff>
        </xdr:from>
        <xdr:to>
          <xdr:col>3</xdr:col>
          <xdr:colOff>0</xdr:colOff>
          <xdr:row>37</xdr:row>
          <xdr:rowOff>257175</xdr:rowOff>
        </xdr:to>
        <xdr:sp macro="" textlink="">
          <xdr:nvSpPr>
            <xdr:cNvPr id="2104" name="Drop Dow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9525</xdr:rowOff>
        </xdr:from>
        <xdr:to>
          <xdr:col>4</xdr:col>
          <xdr:colOff>0</xdr:colOff>
          <xdr:row>19</xdr:row>
          <xdr:rowOff>257175</xdr:rowOff>
        </xdr:to>
        <xdr:sp macro="" textlink="">
          <xdr:nvSpPr>
            <xdr:cNvPr id="2110" name="Drop Dow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9525</xdr:rowOff>
        </xdr:from>
        <xdr:to>
          <xdr:col>4</xdr:col>
          <xdr:colOff>0</xdr:colOff>
          <xdr:row>22</xdr:row>
          <xdr:rowOff>257175</xdr:rowOff>
        </xdr:to>
        <xdr:sp macro="" textlink="">
          <xdr:nvSpPr>
            <xdr:cNvPr id="2113" name="Drop Dow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9525</xdr:rowOff>
        </xdr:from>
        <xdr:to>
          <xdr:col>4</xdr:col>
          <xdr:colOff>0</xdr:colOff>
          <xdr:row>23</xdr:row>
          <xdr:rowOff>257175</xdr:rowOff>
        </xdr:to>
        <xdr:sp macro="" textlink="">
          <xdr:nvSpPr>
            <xdr:cNvPr id="2117" name="Drop Down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9525</xdr:rowOff>
        </xdr:from>
        <xdr:to>
          <xdr:col>4</xdr:col>
          <xdr:colOff>0</xdr:colOff>
          <xdr:row>24</xdr:row>
          <xdr:rowOff>257175</xdr:rowOff>
        </xdr:to>
        <xdr:sp macro="" textlink="">
          <xdr:nvSpPr>
            <xdr:cNvPr id="2118" name="Drop Down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4</xdr:col>
          <xdr:colOff>0</xdr:colOff>
          <xdr:row>25</xdr:row>
          <xdr:rowOff>257175</xdr:rowOff>
        </xdr:to>
        <xdr:sp macro="" textlink="">
          <xdr:nvSpPr>
            <xdr:cNvPr id="2119" name="Drop Down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3</xdr:col>
          <xdr:colOff>9525</xdr:colOff>
          <xdr:row>10</xdr:row>
          <xdr:rowOff>9525</xdr:rowOff>
        </xdr:to>
        <xdr:sp macro="" textlink="">
          <xdr:nvSpPr>
            <xdr:cNvPr id="2120" name="Drop Down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3</xdr:col>
          <xdr:colOff>9525</xdr:colOff>
          <xdr:row>11</xdr:row>
          <xdr:rowOff>9525</xdr:rowOff>
        </xdr:to>
        <xdr:sp macro="" textlink="">
          <xdr:nvSpPr>
            <xdr:cNvPr id="2121" name="Drop Down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3</xdr:col>
          <xdr:colOff>9525</xdr:colOff>
          <xdr:row>12</xdr:row>
          <xdr:rowOff>9525</xdr:rowOff>
        </xdr:to>
        <xdr:sp macro="" textlink="">
          <xdr:nvSpPr>
            <xdr:cNvPr id="2122" name="Drop Dow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0</xdr:rowOff>
        </xdr:from>
        <xdr:to>
          <xdr:col>3</xdr:col>
          <xdr:colOff>9525</xdr:colOff>
          <xdr:row>13</xdr:row>
          <xdr:rowOff>9525</xdr:rowOff>
        </xdr:to>
        <xdr:sp macro="" textlink="">
          <xdr:nvSpPr>
            <xdr:cNvPr id="2123" name="Drop Down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3</xdr:col>
          <xdr:colOff>9525</xdr:colOff>
          <xdr:row>13</xdr:row>
          <xdr:rowOff>247650</xdr:rowOff>
        </xdr:to>
        <xdr:sp macro="" textlink="">
          <xdr:nvSpPr>
            <xdr:cNvPr id="2124" name="Drop Down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11</xdr:col>
      <xdr:colOff>127001</xdr:colOff>
      <xdr:row>1</xdr:row>
      <xdr:rowOff>32456</xdr:rowOff>
    </xdr:from>
    <xdr:to>
      <xdr:col>12</xdr:col>
      <xdr:colOff>2645833</xdr:colOff>
      <xdr:row>8</xdr:row>
      <xdr:rowOff>190500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3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3:C34"/>
  <sheetViews>
    <sheetView tabSelected="1" view="pageLayout" zoomScaleNormal="100" workbookViewId="0">
      <selection activeCell="B5" sqref="B5"/>
    </sheetView>
  </sheetViews>
  <sheetFormatPr baseColWidth="10" defaultRowHeight="15" x14ac:dyDescent="0.25"/>
  <cols>
    <col min="1" max="1" width="4.140625" customWidth="1"/>
    <col min="2" max="2" width="77.7109375" customWidth="1"/>
    <col min="3" max="3" width="3.5703125" customWidth="1"/>
  </cols>
  <sheetData>
    <row r="3" spans="1:3" ht="30" customHeight="1" thickBot="1" x14ac:dyDescent="0.3">
      <c r="A3" s="61"/>
    </row>
    <row r="4" spans="1:3" ht="15.75" thickTop="1" x14ac:dyDescent="0.25">
      <c r="A4" s="63"/>
      <c r="B4" s="64"/>
      <c r="C4" s="65"/>
    </row>
    <row r="5" spans="1:3" ht="18.75" x14ac:dyDescent="0.3">
      <c r="A5" s="66"/>
      <c r="B5" s="69" t="s">
        <v>70</v>
      </c>
      <c r="C5" s="67"/>
    </row>
    <row r="6" spans="1:3" ht="18.75" x14ac:dyDescent="0.3">
      <c r="A6" s="66"/>
      <c r="B6" s="69"/>
      <c r="C6" s="67"/>
    </row>
    <row r="7" spans="1:3" ht="37.5" x14ac:dyDescent="0.3">
      <c r="A7" s="66"/>
      <c r="B7" s="69" t="s">
        <v>88</v>
      </c>
      <c r="C7" s="67"/>
    </row>
    <row r="8" spans="1:3" x14ac:dyDescent="0.25">
      <c r="A8" s="66"/>
      <c r="B8" s="62"/>
      <c r="C8" s="67"/>
    </row>
    <row r="9" spans="1:3" ht="37.5" customHeight="1" x14ac:dyDescent="0.3">
      <c r="A9" s="68"/>
      <c r="B9" s="115" t="s">
        <v>90</v>
      </c>
      <c r="C9" s="67"/>
    </row>
    <row r="10" spans="1:3" ht="94.5" customHeight="1" x14ac:dyDescent="0.3">
      <c r="A10" s="68"/>
      <c r="B10" s="69" t="s">
        <v>89</v>
      </c>
      <c r="C10" s="67"/>
    </row>
    <row r="11" spans="1:3" ht="49.5" customHeight="1" x14ac:dyDescent="0.3">
      <c r="A11" s="68"/>
      <c r="B11" s="69" t="s">
        <v>71</v>
      </c>
      <c r="C11" s="67"/>
    </row>
    <row r="12" spans="1:3" x14ac:dyDescent="0.25">
      <c r="A12" s="68"/>
      <c r="B12" s="62"/>
      <c r="C12" s="67"/>
    </row>
    <row r="13" spans="1:3" ht="18.75" x14ac:dyDescent="0.3">
      <c r="A13" s="68"/>
      <c r="B13" s="70" t="s">
        <v>87</v>
      </c>
      <c r="C13" s="67"/>
    </row>
    <row r="14" spans="1:3" x14ac:dyDescent="0.25">
      <c r="A14" s="68"/>
      <c r="B14" s="87"/>
      <c r="C14" s="67"/>
    </row>
    <row r="15" spans="1:3" ht="18.75" x14ac:dyDescent="0.3">
      <c r="A15" s="68"/>
      <c r="B15" s="70" t="s">
        <v>114</v>
      </c>
      <c r="C15" s="67"/>
    </row>
    <row r="16" spans="1:3" x14ac:dyDescent="0.25">
      <c r="A16" s="68"/>
      <c r="B16" s="114"/>
      <c r="C16" s="67"/>
    </row>
    <row r="17" spans="1:3" x14ac:dyDescent="0.25">
      <c r="A17" s="68"/>
      <c r="B17" s="87"/>
      <c r="C17" s="67"/>
    </row>
    <row r="18" spans="1:3" ht="18.75" x14ac:dyDescent="0.3">
      <c r="A18" s="68"/>
      <c r="B18" s="70" t="s">
        <v>72</v>
      </c>
      <c r="C18" s="67"/>
    </row>
    <row r="19" spans="1:3" ht="18.75" x14ac:dyDescent="0.3">
      <c r="A19" s="68"/>
      <c r="B19" s="70"/>
      <c r="C19" s="67"/>
    </row>
    <row r="20" spans="1:3" x14ac:dyDescent="0.25">
      <c r="A20" s="68"/>
      <c r="B20" s="87"/>
      <c r="C20" s="67"/>
    </row>
    <row r="21" spans="1:3" x14ac:dyDescent="0.25">
      <c r="A21" s="68"/>
      <c r="B21" s="87" t="s">
        <v>81</v>
      </c>
      <c r="C21" s="67"/>
    </row>
    <row r="22" spans="1:3" x14ac:dyDescent="0.25">
      <c r="A22" s="68"/>
      <c r="B22" s="87"/>
      <c r="C22" s="67"/>
    </row>
    <row r="23" spans="1:3" x14ac:dyDescent="0.25">
      <c r="A23" s="4"/>
      <c r="C23" s="5"/>
    </row>
    <row r="24" spans="1:3" x14ac:dyDescent="0.25">
      <c r="A24" s="4"/>
      <c r="C24" s="5"/>
    </row>
    <row r="25" spans="1:3" x14ac:dyDescent="0.25">
      <c r="A25" s="4"/>
      <c r="C25" s="5"/>
    </row>
    <row r="26" spans="1:3" x14ac:dyDescent="0.25">
      <c r="A26" s="4"/>
      <c r="C26" s="5"/>
    </row>
    <row r="27" spans="1:3" x14ac:dyDescent="0.25">
      <c r="A27" s="4"/>
      <c r="C27" s="5"/>
    </row>
    <row r="28" spans="1:3" x14ac:dyDescent="0.25">
      <c r="A28" s="4"/>
      <c r="C28" s="5"/>
    </row>
    <row r="29" spans="1:3" x14ac:dyDescent="0.25">
      <c r="A29" s="4"/>
      <c r="C29" s="5"/>
    </row>
    <row r="30" spans="1:3" x14ac:dyDescent="0.25">
      <c r="A30" s="4"/>
      <c r="C30" s="5"/>
    </row>
    <row r="31" spans="1:3" x14ac:dyDescent="0.25">
      <c r="A31" s="4"/>
      <c r="C31" s="5"/>
    </row>
    <row r="32" spans="1:3" x14ac:dyDescent="0.25">
      <c r="A32" s="4"/>
      <c r="C32" s="5"/>
    </row>
    <row r="33" spans="1:3" ht="15.75" thickBot="1" x14ac:dyDescent="0.3">
      <c r="A33" s="7"/>
      <c r="B33" s="8"/>
      <c r="C33" s="9"/>
    </row>
    <row r="34" spans="1:3" ht="15.75" thickTop="1" x14ac:dyDescent="0.25"/>
  </sheetData>
  <sheetProtection selectLockedCells="1"/>
  <customSheetViews>
    <customSheetView guid="{08A0761D-D58B-479C-A6C1-018A15035402}" showPageBreaks="1" view="pageLayout" topLeftCell="A7">
      <selection activeCell="B13" sqref="B13"/>
      <pageMargins left="0.7" right="0.7" top="0.78740157499999996" bottom="0.78740157499999996" header="0.3" footer="0.3"/>
      <pageSetup paperSize="9" orientation="portrait" r:id="rId1"/>
      <headerFooter>
        <oddHeader>&amp;L&amp;G&amp;RJank GmbH
A-5225 Jeging, Schweiber 9
Tel.: +43 77446243 Fax-9
e-mail: office@jank.net
13.7.2011</oddHeader>
        <oddFooter>&amp;CCopyright Jank GmbH (2011)</oddFooter>
      </headerFooter>
    </customSheetView>
  </customSheetViews>
  <pageMargins left="0.7" right="0.7" top="0.78740157499999996" bottom="0.78740157499999996" header="0.3" footer="0.3"/>
  <pageSetup paperSize="9" orientation="portrait" r:id="rId2"/>
  <headerFooter>
    <oddHeader xml:space="preserve">&amp;L&amp;G&amp;RJank GmbH
A-5225 Jeging, Schweiber 9
Tel.: +43 77446243 Fax-9
e-mail: office@jank.net
05.12.2024
</oddHeader>
    <oddFooter>&amp;CCopyright Jank GmbH (2019)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F743"/>
  <sheetViews>
    <sheetView showZeros="0" zoomScale="85" zoomScaleNormal="85" zoomScalePageLayoutView="85" workbookViewId="0">
      <selection activeCell="G32" sqref="G32"/>
    </sheetView>
  </sheetViews>
  <sheetFormatPr baseColWidth="10" defaultRowHeight="15" x14ac:dyDescent="0.25"/>
  <cols>
    <col min="1" max="1" width="4.140625" customWidth="1"/>
    <col min="2" max="2" width="2.5703125" customWidth="1"/>
    <col min="3" max="3" width="28.140625" customWidth="1"/>
    <col min="4" max="5" width="10.5703125" customWidth="1"/>
    <col min="6" max="6" width="16.7109375" customWidth="1"/>
    <col min="7" max="7" width="20.140625" bestFit="1" customWidth="1"/>
    <col min="8" max="8" width="22.140625" customWidth="1"/>
    <col min="9" max="9" width="23.42578125" customWidth="1"/>
    <col min="10" max="10" width="28.140625" bestFit="1" customWidth="1"/>
    <col min="11" max="11" width="14.5703125" bestFit="1" customWidth="1"/>
    <col min="12" max="12" width="24.28515625" customWidth="1"/>
    <col min="13" max="13" width="38.7109375" customWidth="1"/>
    <col min="14" max="14" width="3.140625" customWidth="1"/>
    <col min="15" max="15" width="19" customWidth="1"/>
  </cols>
  <sheetData>
    <row r="1" spans="1:32" ht="54.75" customHeight="1" thickBot="1" x14ac:dyDescent="0.3"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2" ht="24.75" customHeight="1" thickTop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08"/>
      <c r="AC2" s="108"/>
      <c r="AD2" s="108"/>
      <c r="AE2" s="108"/>
      <c r="AF2" s="108"/>
    </row>
    <row r="3" spans="1:32" ht="20.25" customHeight="1" thickBot="1" x14ac:dyDescent="0.4">
      <c r="A3" s="4"/>
      <c r="B3" s="18" t="s">
        <v>0</v>
      </c>
      <c r="C3" s="18"/>
      <c r="D3" s="18"/>
      <c r="E3" s="18"/>
      <c r="F3" s="18"/>
      <c r="G3" s="18"/>
      <c r="H3" s="10"/>
      <c r="L3" s="10"/>
      <c r="M3" s="11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108"/>
      <c r="AD3" s="108"/>
      <c r="AE3" s="108"/>
      <c r="AF3" s="108"/>
    </row>
    <row r="4" spans="1:32" ht="18.75" x14ac:dyDescent="0.3">
      <c r="A4" s="4"/>
      <c r="B4" s="12" t="s">
        <v>110</v>
      </c>
      <c r="I4" s="40" t="s">
        <v>2</v>
      </c>
      <c r="J4" s="41">
        <v>9.9999999999999995E-7</v>
      </c>
      <c r="K4" s="42" t="s">
        <v>56</v>
      </c>
      <c r="M4" s="5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108"/>
      <c r="AD4" s="108"/>
      <c r="AE4" s="108"/>
      <c r="AF4" s="108"/>
    </row>
    <row r="5" spans="1:32" ht="21.75" thickBot="1" x14ac:dyDescent="0.35">
      <c r="A5" s="4"/>
      <c r="I5" s="43" t="s">
        <v>10</v>
      </c>
      <c r="J5" s="26">
        <v>9.81</v>
      </c>
      <c r="K5" s="44" t="s">
        <v>69</v>
      </c>
      <c r="M5" s="5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108"/>
      <c r="AD5" s="108"/>
      <c r="AE5" s="108"/>
      <c r="AF5" s="108"/>
    </row>
    <row r="6" spans="1:32" ht="21.75" thickBot="1" x14ac:dyDescent="0.35">
      <c r="A6" s="4"/>
      <c r="B6" s="129" t="s">
        <v>46</v>
      </c>
      <c r="C6" s="130"/>
      <c r="D6" s="130"/>
      <c r="E6" s="130"/>
      <c r="F6" s="131"/>
      <c r="I6" s="45" t="s">
        <v>1</v>
      </c>
      <c r="J6" s="82">
        <v>2.2000000000000002</v>
      </c>
      <c r="K6" s="46" t="s">
        <v>63</v>
      </c>
      <c r="M6" s="5"/>
      <c r="N6" s="88"/>
      <c r="O6" s="88" t="s">
        <v>11</v>
      </c>
      <c r="P6" s="88" t="s">
        <v>6</v>
      </c>
      <c r="Q6" s="88"/>
      <c r="R6" s="88" t="s">
        <v>15</v>
      </c>
      <c r="S6" s="88"/>
      <c r="T6" s="88"/>
      <c r="U6" s="88"/>
      <c r="V6" s="88"/>
      <c r="W6" s="88"/>
      <c r="X6" s="88"/>
      <c r="Y6" s="88"/>
      <c r="Z6" s="88"/>
      <c r="AA6" s="88"/>
      <c r="AB6" s="88"/>
      <c r="AC6" s="108"/>
      <c r="AD6" s="108"/>
      <c r="AE6" s="108"/>
      <c r="AF6" s="108"/>
    </row>
    <row r="7" spans="1:32" ht="33" customHeight="1" thickBot="1" x14ac:dyDescent="0.3">
      <c r="A7" s="4"/>
      <c r="M7" s="5"/>
      <c r="N7" s="88">
        <v>1</v>
      </c>
      <c r="O7" s="88" t="s">
        <v>12</v>
      </c>
      <c r="P7" s="88">
        <v>1.5E-3</v>
      </c>
      <c r="Q7" s="88"/>
      <c r="R7" s="88">
        <v>8</v>
      </c>
      <c r="S7" s="88"/>
      <c r="T7" s="88" t="s">
        <v>16</v>
      </c>
      <c r="U7" s="88"/>
      <c r="V7" s="88"/>
      <c r="W7" s="88"/>
      <c r="X7" s="88"/>
      <c r="Y7" s="88"/>
      <c r="Z7" s="88"/>
      <c r="AA7" s="88"/>
      <c r="AB7" s="88"/>
      <c r="AC7" s="108"/>
      <c r="AD7" s="108"/>
      <c r="AE7" s="108"/>
      <c r="AF7" s="108"/>
    </row>
    <row r="8" spans="1:32" ht="18.75" customHeight="1" thickBot="1" x14ac:dyDescent="0.35">
      <c r="A8" s="13"/>
      <c r="B8" s="20"/>
      <c r="C8" s="92" t="s">
        <v>97</v>
      </c>
      <c r="D8" s="92" t="s">
        <v>6</v>
      </c>
      <c r="E8" s="137" t="s">
        <v>68</v>
      </c>
      <c r="F8" s="137"/>
      <c r="G8" s="92" t="s">
        <v>84</v>
      </c>
      <c r="H8" s="113" t="s">
        <v>85</v>
      </c>
      <c r="I8" s="92"/>
      <c r="J8" s="21" t="s">
        <v>19</v>
      </c>
      <c r="K8" s="19" t="s">
        <v>64</v>
      </c>
      <c r="M8" s="5"/>
      <c r="N8" s="88">
        <v>2</v>
      </c>
      <c r="O8" s="88" t="s">
        <v>13</v>
      </c>
      <c r="P8" s="88">
        <v>4.0000000000000001E-3</v>
      </c>
      <c r="Q8" s="88"/>
      <c r="R8" s="88">
        <v>10</v>
      </c>
      <c r="S8" s="88"/>
      <c r="T8" s="88">
        <v>200</v>
      </c>
      <c r="U8" s="88"/>
      <c r="V8" s="88"/>
      <c r="W8" s="88"/>
      <c r="X8" s="88"/>
      <c r="Y8" s="88"/>
      <c r="Z8" s="88"/>
      <c r="AA8" s="88"/>
      <c r="AB8" s="88"/>
      <c r="AC8" s="108"/>
      <c r="AD8" s="108"/>
      <c r="AE8" s="108"/>
      <c r="AF8" s="108"/>
    </row>
    <row r="9" spans="1:32" ht="18.75" customHeight="1" thickBot="1" x14ac:dyDescent="0.4">
      <c r="A9" s="105">
        <v>3</v>
      </c>
      <c r="B9" s="32">
        <v>1</v>
      </c>
      <c r="C9" s="72"/>
      <c r="D9" s="59">
        <v>0.01</v>
      </c>
      <c r="E9" s="146">
        <v>150</v>
      </c>
      <c r="F9" s="147"/>
      <c r="G9" s="79">
        <v>1200</v>
      </c>
      <c r="H9" s="140" t="str">
        <f>IF(D9="Eingabe","",IF(E9=0," ",IF(1/SQRT(C57)&gt;(C55/200*C56/(G9/1000)),"Berechnung gültig","außerhalb des gültigen Bereichs")))</f>
        <v>Berechnung gültig</v>
      </c>
      <c r="I9" s="141"/>
      <c r="J9" s="94">
        <f>IF(D9="Eingabe","0,000",IF(A9=7,0,IF(H9="außerhalb des gültigen Bereichs",0,C59)))</f>
        <v>0.25213042964520554</v>
      </c>
      <c r="K9" s="35">
        <f t="shared" ref="K9:K14" si="0">J9/$J$40</f>
        <v>0.7662718723393952</v>
      </c>
      <c r="M9" s="5"/>
      <c r="N9" s="88">
        <v>3</v>
      </c>
      <c r="O9" s="88" t="s">
        <v>14</v>
      </c>
      <c r="P9" s="88">
        <v>7.0000000000000001E-3</v>
      </c>
      <c r="Q9" s="88"/>
      <c r="R9" s="88">
        <v>12</v>
      </c>
      <c r="S9" s="88"/>
      <c r="T9" s="88">
        <v>250</v>
      </c>
      <c r="U9" s="88"/>
      <c r="V9" s="88"/>
      <c r="W9" s="88"/>
      <c r="X9" s="88"/>
      <c r="Y9" s="88"/>
      <c r="Z9" s="88"/>
      <c r="AA9" s="88"/>
      <c r="AB9" s="88"/>
      <c r="AC9" s="108"/>
      <c r="AD9" s="108"/>
      <c r="AE9" s="108"/>
      <c r="AF9" s="108"/>
    </row>
    <row r="10" spans="1:32" ht="18.75" customHeight="1" thickBot="1" x14ac:dyDescent="0.35">
      <c r="A10" s="105">
        <v>7</v>
      </c>
      <c r="B10" s="22">
        <v>2</v>
      </c>
      <c r="D10" s="33"/>
      <c r="E10" s="148"/>
      <c r="F10" s="149"/>
      <c r="G10" s="80"/>
      <c r="H10" s="142" t="str">
        <f>IF(D10="Eingabe","",IF(E10=0," ",IF(1/SQRT(C64)&gt;(C62/200*C63/(G10/1000)),"Berechnung gültig","außerhalb des gültigen Bereichs")))</f>
        <v xml:space="preserve"> </v>
      </c>
      <c r="I10" s="143"/>
      <c r="J10" s="95">
        <f>IF(D10="Eingabe","0,000",IF(A10=7,0,IF(H10="außerhalb des gültigen Bereichs",0,C66)))</f>
        <v>0</v>
      </c>
      <c r="K10" s="36">
        <f t="shared" si="0"/>
        <v>0</v>
      </c>
      <c r="L10" s="6" t="s">
        <v>65</v>
      </c>
      <c r="M10" s="5"/>
      <c r="N10" s="88">
        <v>4</v>
      </c>
      <c r="O10" s="88" t="s">
        <v>17</v>
      </c>
      <c r="P10" s="88">
        <v>0.03</v>
      </c>
      <c r="Q10" s="88"/>
      <c r="R10" s="88">
        <v>15</v>
      </c>
      <c r="S10" s="88"/>
      <c r="T10" s="88" t="s">
        <v>98</v>
      </c>
      <c r="U10" s="88"/>
      <c r="V10" s="89"/>
      <c r="W10" s="89"/>
      <c r="X10" s="88"/>
      <c r="Y10" s="88"/>
      <c r="Z10" s="88"/>
      <c r="AA10" s="88"/>
      <c r="AB10" s="88"/>
      <c r="AC10" s="108"/>
      <c r="AD10" s="108"/>
      <c r="AE10" s="108"/>
      <c r="AF10" s="108"/>
    </row>
    <row r="11" spans="1:32" ht="18.75" customHeight="1" thickBot="1" x14ac:dyDescent="0.35">
      <c r="A11" s="105">
        <v>7</v>
      </c>
      <c r="B11" s="22">
        <v>3</v>
      </c>
      <c r="D11" s="33"/>
      <c r="E11" s="148"/>
      <c r="F11" s="149"/>
      <c r="G11" s="80"/>
      <c r="H11" s="142" t="str">
        <f>IF(D11="Eingabe","",IF(E11=0," ",IF(1/SQRT(C71)&gt;(C69/200*C70/(G11/1000)),"Berechnung gültig","außerhalb des gültigen Bereichs")))</f>
        <v xml:space="preserve"> </v>
      </c>
      <c r="I11" s="143"/>
      <c r="J11" s="95">
        <f>IF(D11="Eingabe","0,000",IF(A11=7,0,IF(H11="außerhalb des gültigen Bereichs",0,C73)))</f>
        <v>0</v>
      </c>
      <c r="K11" s="36">
        <f t="shared" si="0"/>
        <v>0</v>
      </c>
      <c r="M11" s="5"/>
      <c r="N11" s="88">
        <v>5</v>
      </c>
      <c r="O11" s="88" t="s">
        <v>18</v>
      </c>
      <c r="P11" s="88">
        <v>0.06</v>
      </c>
      <c r="Q11" s="88"/>
      <c r="R11" s="88"/>
      <c r="S11" s="88"/>
      <c r="T11" s="88">
        <v>350</v>
      </c>
      <c r="U11" s="88"/>
      <c r="V11" s="88" t="s">
        <v>101</v>
      </c>
      <c r="W11" s="89"/>
      <c r="X11" s="124">
        <f>SUM(K18:K20)</f>
        <v>7.6197826627385543E-2</v>
      </c>
      <c r="Y11" s="88"/>
      <c r="Z11" s="88"/>
      <c r="AA11" s="88"/>
      <c r="AB11" s="88"/>
      <c r="AC11" s="108"/>
      <c r="AD11" s="108"/>
      <c r="AE11" s="108"/>
      <c r="AF11" s="108"/>
    </row>
    <row r="12" spans="1:32" ht="18.75" customHeight="1" thickBot="1" x14ac:dyDescent="0.4">
      <c r="A12" s="105">
        <v>7</v>
      </c>
      <c r="B12" s="22">
        <v>4</v>
      </c>
      <c r="C12" s="10"/>
      <c r="D12" s="33"/>
      <c r="E12" s="148"/>
      <c r="F12" s="149"/>
      <c r="G12" s="80"/>
      <c r="H12" s="142" t="str">
        <f>IF(D12="Eingabe","",IF(E12=0," ",IF(1/SQRT(C78)&gt;(C76/200*C77/(G12/1000)),"Berechnung gültig","außerhalb des gültigen Bereichs")))</f>
        <v xml:space="preserve"> </v>
      </c>
      <c r="I12" s="143"/>
      <c r="J12" s="95">
        <f>IF(D12="Eingabe","0,000",IF(A12=7,0,IF(H12="außerhalb des gültigen Bereichs",0,C80)))</f>
        <v>0</v>
      </c>
      <c r="K12" s="36">
        <f t="shared" si="0"/>
        <v>0</v>
      </c>
      <c r="M12" s="5"/>
      <c r="N12" s="88">
        <v>6</v>
      </c>
      <c r="O12" s="88" t="s">
        <v>41</v>
      </c>
      <c r="P12" s="88" t="s">
        <v>91</v>
      </c>
      <c r="Q12" s="89"/>
      <c r="R12" s="89"/>
      <c r="S12" s="88"/>
      <c r="T12" s="88">
        <v>400</v>
      </c>
      <c r="U12" s="88"/>
      <c r="V12" s="88" t="s">
        <v>102</v>
      </c>
      <c r="W12" s="89"/>
      <c r="X12" s="124">
        <f>SUM(K23:K26)</f>
        <v>8.2059197906415207E-2</v>
      </c>
      <c r="Y12" s="88"/>
      <c r="Z12" s="88"/>
      <c r="AA12" s="88"/>
      <c r="AB12" s="88"/>
      <c r="AC12" s="108"/>
      <c r="AD12" s="108"/>
      <c r="AE12" s="108"/>
      <c r="AF12" s="108"/>
    </row>
    <row r="13" spans="1:32" ht="18.75" customHeight="1" thickBot="1" x14ac:dyDescent="0.35">
      <c r="A13" s="105">
        <v>7</v>
      </c>
      <c r="B13" s="22">
        <v>5</v>
      </c>
      <c r="D13" s="33"/>
      <c r="E13" s="148"/>
      <c r="F13" s="149"/>
      <c r="G13" s="80"/>
      <c r="H13" s="142" t="str">
        <f>IF(D13="Eingabe","",IF(E13=0," ",IF(1/SQRT(C85)&gt;(C83/200*C84/(G13/1000)),"Berechnung gültig","außerhalb des gültigen Bereichs")))</f>
        <v xml:space="preserve"> </v>
      </c>
      <c r="I13" s="143"/>
      <c r="J13" s="95">
        <f>IF(D13="Eingabe","0,000",IF(A13=7,0,IF(H13="außerhalb des gültigen Bereichs",0,C87)))</f>
        <v>0</v>
      </c>
      <c r="K13" s="36">
        <f t="shared" si="0"/>
        <v>0</v>
      </c>
      <c r="M13" s="5"/>
      <c r="N13" s="88">
        <v>7</v>
      </c>
      <c r="O13" s="88" t="s">
        <v>38</v>
      </c>
      <c r="P13" s="88"/>
      <c r="Q13" s="88"/>
      <c r="R13" s="88"/>
      <c r="S13" s="88"/>
      <c r="T13" s="88">
        <v>450</v>
      </c>
      <c r="U13" s="88"/>
      <c r="V13" s="88" t="s">
        <v>42</v>
      </c>
      <c r="W13" s="89"/>
      <c r="X13" s="124">
        <f>SUM(K29:K30)</f>
        <v>6.7301576731106982E-2</v>
      </c>
      <c r="Y13" s="88"/>
      <c r="Z13" s="88"/>
      <c r="AA13" s="88"/>
      <c r="AB13" s="88"/>
      <c r="AC13" s="108"/>
      <c r="AD13" s="108"/>
      <c r="AE13" s="108"/>
      <c r="AF13" s="108"/>
    </row>
    <row r="14" spans="1:32" ht="20.45" customHeight="1" thickBot="1" x14ac:dyDescent="0.35">
      <c r="A14" s="105">
        <v>7</v>
      </c>
      <c r="B14" s="24">
        <v>6</v>
      </c>
      <c r="C14" s="117"/>
      <c r="D14" s="52"/>
      <c r="E14" s="152"/>
      <c r="F14" s="153"/>
      <c r="G14" s="81"/>
      <c r="H14" s="144" t="str">
        <f>IF(D14="Eingabe","",IF(E14=0," ",IF(1/SQRT(C92)&gt;(C90/200*C91/(G14/1000)),"Berechnung gültig","außerhalb des gültigen Bereichs")))</f>
        <v xml:space="preserve"> </v>
      </c>
      <c r="I14" s="145"/>
      <c r="J14" s="96">
        <f>IF(D14="Eingabe","0,000",IF(A14=7,0,IF(H14="außerhalb des gültigen Bereichs",0,C94)))</f>
        <v>0</v>
      </c>
      <c r="K14" s="37">
        <f t="shared" si="0"/>
        <v>0</v>
      </c>
      <c r="M14" s="31" t="s">
        <v>66</v>
      </c>
      <c r="N14" s="88"/>
      <c r="O14" s="88" t="s">
        <v>24</v>
      </c>
      <c r="P14" s="88"/>
      <c r="Q14" s="88"/>
      <c r="R14" s="88"/>
      <c r="S14" s="88"/>
      <c r="T14" s="88">
        <v>500</v>
      </c>
      <c r="U14" s="88"/>
      <c r="V14" s="88" t="s">
        <v>30</v>
      </c>
      <c r="W14" s="89"/>
      <c r="X14" s="124">
        <f>SUM(K33:K34)</f>
        <v>8.1695263956971225E-3</v>
      </c>
      <c r="Y14" s="88"/>
      <c r="Z14" s="88"/>
      <c r="AA14" s="88"/>
      <c r="AB14" s="88"/>
      <c r="AC14" s="108"/>
      <c r="AD14" s="108"/>
      <c r="AE14" s="108"/>
      <c r="AF14" s="108"/>
    </row>
    <row r="15" spans="1:32" x14ac:dyDescent="0.25">
      <c r="A15" s="105">
        <v>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M15" s="5"/>
      <c r="N15" s="88"/>
      <c r="O15" s="88" t="s">
        <v>29</v>
      </c>
      <c r="P15" s="88"/>
      <c r="Q15" s="88"/>
      <c r="R15" s="88"/>
      <c r="S15" s="88"/>
      <c r="T15" s="88">
        <v>600</v>
      </c>
      <c r="U15" s="88"/>
      <c r="V15" s="88" t="s">
        <v>103</v>
      </c>
      <c r="W15" s="89"/>
      <c r="X15" s="124">
        <f>SUM(K37:K38)</f>
        <v>0</v>
      </c>
      <c r="Y15" s="88"/>
      <c r="Z15" s="88"/>
      <c r="AA15" s="88"/>
      <c r="AB15" s="88"/>
      <c r="AC15" s="108"/>
      <c r="AD15" s="108"/>
      <c r="AE15" s="108"/>
      <c r="AF15" s="108"/>
    </row>
    <row r="16" spans="1:32" ht="19.5" thickBot="1" x14ac:dyDescent="0.35">
      <c r="A16" s="105"/>
      <c r="B16" s="12"/>
      <c r="C16" s="12"/>
      <c r="D16" s="12"/>
      <c r="E16" s="12"/>
      <c r="F16" s="12"/>
      <c r="G16" s="12"/>
      <c r="H16" s="12"/>
      <c r="I16" s="12"/>
      <c r="J16" s="97"/>
      <c r="K16" s="25"/>
      <c r="M16" s="5"/>
      <c r="N16" s="88"/>
      <c r="O16" s="88" t="s">
        <v>21</v>
      </c>
      <c r="P16" s="90" t="s">
        <v>22</v>
      </c>
      <c r="Q16" s="88"/>
      <c r="R16" s="88"/>
      <c r="S16" s="88"/>
      <c r="T16" s="88">
        <v>700</v>
      </c>
      <c r="U16" s="88"/>
      <c r="V16" s="88" t="s">
        <v>104</v>
      </c>
      <c r="W16" s="89"/>
      <c r="X16" s="124">
        <f t="shared" ref="X16:X21" si="1">IF(K9&gt;0,K9,"")</f>
        <v>0.7662718723393952</v>
      </c>
      <c r="Y16" s="88"/>
      <c r="Z16" s="88"/>
      <c r="AA16" s="88"/>
      <c r="AB16" s="88"/>
      <c r="AC16" s="108"/>
      <c r="AD16" s="108"/>
      <c r="AE16" s="108"/>
      <c r="AF16" s="108"/>
    </row>
    <row r="17" spans="1:32" ht="19.5" thickBot="1" x14ac:dyDescent="0.35">
      <c r="A17" s="105"/>
      <c r="B17" s="136" t="s">
        <v>100</v>
      </c>
      <c r="C17" s="137"/>
      <c r="D17" s="93" t="s">
        <v>60</v>
      </c>
      <c r="E17" s="137" t="s">
        <v>57</v>
      </c>
      <c r="F17" s="137"/>
      <c r="G17" s="93" t="s">
        <v>21</v>
      </c>
      <c r="H17" s="93" t="s">
        <v>22</v>
      </c>
      <c r="I17" s="93" t="s">
        <v>67</v>
      </c>
      <c r="J17" s="21" t="s">
        <v>19</v>
      </c>
      <c r="K17" s="19" t="s">
        <v>64</v>
      </c>
      <c r="M17" s="5"/>
      <c r="N17" s="88"/>
      <c r="O17" s="88">
        <v>0</v>
      </c>
      <c r="P17" s="88">
        <v>0.5</v>
      </c>
      <c r="Q17" s="88"/>
      <c r="R17" s="88"/>
      <c r="S17" s="88"/>
      <c r="T17" s="88">
        <v>800</v>
      </c>
      <c r="U17" s="88"/>
      <c r="V17" s="88" t="s">
        <v>105</v>
      </c>
      <c r="W17" s="89"/>
      <c r="X17" s="124" t="str">
        <f t="shared" si="1"/>
        <v/>
      </c>
      <c r="Y17" s="88"/>
      <c r="Z17" s="88"/>
      <c r="AA17" s="88"/>
      <c r="AB17" s="88"/>
      <c r="AC17" s="108"/>
      <c r="AD17" s="108"/>
      <c r="AE17" s="108"/>
      <c r="AF17" s="108"/>
    </row>
    <row r="18" spans="1:32" ht="21.75" thickBot="1" x14ac:dyDescent="0.4">
      <c r="A18" s="105">
        <v>2</v>
      </c>
      <c r="B18" s="20">
        <v>1</v>
      </c>
      <c r="C18" s="51"/>
      <c r="D18" s="83"/>
      <c r="E18" s="154">
        <v>1200</v>
      </c>
      <c r="F18" s="151"/>
      <c r="G18" s="83">
        <f>D18/E18</f>
        <v>0</v>
      </c>
      <c r="H18" s="52">
        <f>LOOKUP(G18,O17:O25,P17:P25)</f>
        <v>0.5</v>
      </c>
      <c r="I18" s="53">
        <f>4*$J$6/(POWER(E18/1000,2)*PI())</f>
        <v>1.9452270822342765</v>
      </c>
      <c r="J18" s="98">
        <f>IF(A18=1,H18*POWER(I18,2)/(2*$J$5),0)</f>
        <v>0</v>
      </c>
      <c r="K18" s="23">
        <f>J18/$J$40</f>
        <v>0</v>
      </c>
      <c r="M18" s="5"/>
      <c r="N18" s="88"/>
      <c r="O18" s="88">
        <v>0.01</v>
      </c>
      <c r="P18" s="88">
        <v>0.43</v>
      </c>
      <c r="Q18" s="88"/>
      <c r="R18" s="88"/>
      <c r="S18" s="88"/>
      <c r="T18" s="88">
        <v>900</v>
      </c>
      <c r="U18" s="88"/>
      <c r="V18" s="88" t="s">
        <v>106</v>
      </c>
      <c r="W18" s="89"/>
      <c r="X18" s="124" t="str">
        <f t="shared" si="1"/>
        <v/>
      </c>
      <c r="Y18" s="88"/>
      <c r="Z18" s="88"/>
      <c r="AA18" s="88"/>
      <c r="AB18" s="88"/>
      <c r="AC18" s="108"/>
      <c r="AD18" s="108"/>
      <c r="AE18" s="108"/>
      <c r="AF18" s="108"/>
    </row>
    <row r="19" spans="1:32" ht="19.5" thickBot="1" x14ac:dyDescent="0.35">
      <c r="A19" s="105"/>
      <c r="B19" s="138" t="s">
        <v>99</v>
      </c>
      <c r="C19" s="139"/>
      <c r="D19" s="49" t="s">
        <v>36</v>
      </c>
      <c r="E19" s="137" t="s">
        <v>20</v>
      </c>
      <c r="F19" s="137"/>
      <c r="G19" s="48" t="s">
        <v>28</v>
      </c>
      <c r="H19" s="48" t="s">
        <v>27</v>
      </c>
      <c r="I19" s="50" t="s">
        <v>22</v>
      </c>
      <c r="J19" s="99"/>
      <c r="K19" s="27"/>
      <c r="M19" s="5"/>
      <c r="N19" s="88"/>
      <c r="O19" s="88">
        <v>0.02</v>
      </c>
      <c r="P19" s="88">
        <v>0.36</v>
      </c>
      <c r="Q19" s="88"/>
      <c r="R19" s="88"/>
      <c r="S19" s="88"/>
      <c r="T19" s="88">
        <v>1000</v>
      </c>
      <c r="U19" s="88"/>
      <c r="V19" s="88" t="s">
        <v>107</v>
      </c>
      <c r="W19" s="89"/>
      <c r="X19" s="124" t="str">
        <f t="shared" si="1"/>
        <v/>
      </c>
      <c r="Y19" s="88"/>
      <c r="Z19" s="88"/>
      <c r="AA19" s="88"/>
      <c r="AB19" s="88"/>
      <c r="AC19" s="108"/>
      <c r="AD19" s="108"/>
      <c r="AE19" s="108"/>
      <c r="AF19" s="108"/>
    </row>
    <row r="20" spans="1:32" ht="21.75" thickBot="1" x14ac:dyDescent="0.4">
      <c r="A20" s="105">
        <v>1</v>
      </c>
      <c r="B20" s="20">
        <v>2</v>
      </c>
      <c r="C20" s="51"/>
      <c r="D20" s="71"/>
      <c r="E20" s="150">
        <v>1200</v>
      </c>
      <c r="F20" s="151"/>
      <c r="G20" s="83">
        <v>1000</v>
      </c>
      <c r="H20" s="52">
        <f>G20/E20</f>
        <v>0.83333333333333337</v>
      </c>
      <c r="I20" s="53">
        <f>INDEX(V30:Z35,LOOKUP(H20,R30:R35,S30:S35),LOOKUP(D21,O30:O34,Q30:Q34))</f>
        <v>0.13</v>
      </c>
      <c r="J20" s="100">
        <f>IF(A20=1,POWER(4*$J$6/(POWER(E20/1000,2)*PI()),2)/(2*$J$5)*I20,0)</f>
        <v>2.507176820537706E-2</v>
      </c>
      <c r="K20" s="28">
        <f>J20/$J$40</f>
        <v>7.6197826627385543E-2</v>
      </c>
      <c r="L20" s="134" t="s">
        <v>92</v>
      </c>
      <c r="M20" s="135"/>
      <c r="N20" s="88"/>
      <c r="O20" s="88">
        <v>0.04</v>
      </c>
      <c r="P20" s="88">
        <v>0.26</v>
      </c>
      <c r="Q20" s="88"/>
      <c r="R20" s="88"/>
      <c r="S20" s="88"/>
      <c r="T20" s="88">
        <v>1200</v>
      </c>
      <c r="U20" s="88"/>
      <c r="V20" s="88" t="s">
        <v>108</v>
      </c>
      <c r="W20" s="89"/>
      <c r="X20" s="124" t="str">
        <f t="shared" si="1"/>
        <v/>
      </c>
      <c r="Y20" s="88"/>
      <c r="Z20" s="88"/>
      <c r="AA20" s="88"/>
      <c r="AB20" s="88"/>
      <c r="AC20" s="108"/>
      <c r="AD20" s="108"/>
      <c r="AE20" s="108"/>
      <c r="AF20" s="108"/>
    </row>
    <row r="21" spans="1:32" ht="19.5" thickBot="1" x14ac:dyDescent="0.35">
      <c r="A21" s="105"/>
      <c r="B21" s="12"/>
      <c r="C21" s="12"/>
      <c r="D21" s="106">
        <v>1</v>
      </c>
      <c r="E21" s="106"/>
      <c r="F21" s="12"/>
      <c r="G21" s="12"/>
      <c r="H21" s="12"/>
      <c r="I21" s="29"/>
      <c r="J21" s="97"/>
      <c r="K21" s="25"/>
      <c r="M21" s="5"/>
      <c r="N21" s="88"/>
      <c r="O21" s="88">
        <v>0.06</v>
      </c>
      <c r="P21" s="88">
        <v>0.2</v>
      </c>
      <c r="Q21" s="88"/>
      <c r="R21" s="88"/>
      <c r="S21" s="88"/>
      <c r="T21" s="88">
        <v>1400</v>
      </c>
      <c r="U21" s="88"/>
      <c r="V21" s="88" t="s">
        <v>109</v>
      </c>
      <c r="W21" s="89"/>
      <c r="X21" s="124" t="str">
        <f t="shared" si="1"/>
        <v/>
      </c>
      <c r="Y21" s="88"/>
      <c r="Z21" s="88"/>
      <c r="AA21" s="88"/>
      <c r="AB21" s="88"/>
      <c r="AC21" s="108"/>
      <c r="AD21" s="108"/>
      <c r="AE21" s="108"/>
      <c r="AF21" s="108"/>
    </row>
    <row r="22" spans="1:32" ht="19.5" thickBot="1" x14ac:dyDescent="0.35">
      <c r="A22" s="105"/>
      <c r="B22" s="32"/>
      <c r="C22" s="91" t="s">
        <v>93</v>
      </c>
      <c r="D22" s="92" t="s">
        <v>35</v>
      </c>
      <c r="E22" s="93" t="s">
        <v>111</v>
      </c>
      <c r="F22" s="92" t="s">
        <v>57</v>
      </c>
      <c r="G22" s="92" t="s">
        <v>31</v>
      </c>
      <c r="H22" s="92" t="s">
        <v>32</v>
      </c>
      <c r="I22" s="19" t="s">
        <v>37</v>
      </c>
      <c r="J22" s="21" t="s">
        <v>19</v>
      </c>
      <c r="K22" s="19" t="s">
        <v>64</v>
      </c>
      <c r="M22" s="5"/>
      <c r="N22" s="88"/>
      <c r="O22" s="88">
        <v>0.08</v>
      </c>
      <c r="P22" s="88">
        <v>0.15</v>
      </c>
      <c r="Q22" s="88"/>
      <c r="R22" s="88"/>
      <c r="S22" s="88"/>
      <c r="T22" s="88">
        <v>1600</v>
      </c>
      <c r="U22" s="88"/>
      <c r="V22" s="89"/>
      <c r="W22" s="89"/>
      <c r="X22" s="89"/>
      <c r="Y22" s="88"/>
      <c r="Z22" s="88"/>
      <c r="AA22" s="88"/>
      <c r="AB22" s="88"/>
      <c r="AC22" s="108"/>
      <c r="AD22" s="108"/>
      <c r="AE22" s="108"/>
      <c r="AF22" s="108"/>
    </row>
    <row r="23" spans="1:32" ht="21.75" thickBot="1" x14ac:dyDescent="0.4">
      <c r="A23" s="105">
        <v>1</v>
      </c>
      <c r="B23" s="32">
        <v>1</v>
      </c>
      <c r="C23" s="54"/>
      <c r="D23" s="72"/>
      <c r="E23" s="121">
        <v>1</v>
      </c>
      <c r="F23" s="118">
        <v>1200</v>
      </c>
      <c r="G23" s="79">
        <v>1800</v>
      </c>
      <c r="H23" s="33">
        <f>G23/F23</f>
        <v>1.5</v>
      </c>
      <c r="I23" s="73">
        <f>INDEX(R38:W42,LOOKUP(H23,N38:N42,O38:O42),LOOKUP(Y38,X38:X42,Q38:Q42))</f>
        <v>0.14000000000000001</v>
      </c>
      <c r="J23" s="101">
        <f>IF(A23=1,POWER(4*$J$6/(POWER(F23/1000,2)*PI()),2)/(2*$J$5)*I23,0)</f>
        <v>2.7000365759636838E-2</v>
      </c>
      <c r="K23" s="76">
        <f>J23/$J$40</f>
        <v>8.2059197906415207E-2</v>
      </c>
      <c r="M23" s="5"/>
      <c r="N23" s="88"/>
      <c r="O23" s="88">
        <v>0.12</v>
      </c>
      <c r="P23" s="88">
        <v>0.09</v>
      </c>
      <c r="Q23" s="88"/>
      <c r="R23" s="88"/>
      <c r="S23" s="88"/>
      <c r="T23" s="88">
        <v>1800</v>
      </c>
      <c r="U23" s="88"/>
      <c r="V23" s="88"/>
      <c r="W23" s="88"/>
      <c r="X23" s="88"/>
      <c r="Y23" s="88"/>
      <c r="Z23" s="88"/>
      <c r="AA23" s="88"/>
      <c r="AB23" s="88"/>
      <c r="AC23" s="108"/>
      <c r="AD23" s="108"/>
      <c r="AE23" s="108"/>
      <c r="AF23" s="108"/>
    </row>
    <row r="24" spans="1:32" ht="21.75" thickBot="1" x14ac:dyDescent="0.4">
      <c r="A24" s="105">
        <v>2</v>
      </c>
      <c r="B24" s="22">
        <v>2</v>
      </c>
      <c r="C24" s="47"/>
      <c r="D24" s="72"/>
      <c r="E24" s="122"/>
      <c r="F24" s="119">
        <v>1200</v>
      </c>
      <c r="G24" s="80"/>
      <c r="H24" s="17">
        <f>G24/F24</f>
        <v>0</v>
      </c>
      <c r="I24" s="74" t="e">
        <f>INDEX(R38:W42,LOOKUP(H24,N38:N42,O38:O42),LOOKUP(Y39,X38:X42,Q38:Q42))</f>
        <v>#N/A</v>
      </c>
      <c r="J24" s="102">
        <f>IF(A24=1,POWER(4*$J$6/(POWER(F24/1000,2)*PI()),2)/(2*$J$5)*I24,0)</f>
        <v>0</v>
      </c>
      <c r="K24" s="78">
        <f>J24/$J$40</f>
        <v>0</v>
      </c>
      <c r="M24" s="5"/>
      <c r="N24" s="88"/>
      <c r="O24" s="88">
        <v>0.16</v>
      </c>
      <c r="P24" s="88">
        <v>0.06</v>
      </c>
      <c r="Q24" s="88"/>
      <c r="R24" s="88"/>
      <c r="S24" s="88"/>
      <c r="T24" s="88">
        <v>2000</v>
      </c>
      <c r="U24" s="88"/>
      <c r="V24" s="88"/>
      <c r="W24" s="88"/>
      <c r="X24" s="88"/>
      <c r="Y24" s="88"/>
      <c r="Z24" s="88"/>
      <c r="AA24" s="88"/>
      <c r="AB24" s="88"/>
      <c r="AC24" s="108"/>
      <c r="AD24" s="108"/>
      <c r="AE24" s="108"/>
      <c r="AF24" s="108"/>
    </row>
    <row r="25" spans="1:32" ht="21.75" thickBot="1" x14ac:dyDescent="0.4">
      <c r="A25" s="105">
        <v>2</v>
      </c>
      <c r="B25" s="22">
        <v>3</v>
      </c>
      <c r="C25" s="47"/>
      <c r="D25" s="72"/>
      <c r="E25" s="122"/>
      <c r="F25" s="119">
        <v>1200</v>
      </c>
      <c r="G25" s="80"/>
      <c r="H25" s="17">
        <f>G25/F25</f>
        <v>0</v>
      </c>
      <c r="I25" s="74" t="e">
        <f>INDEX(R38:W42,LOOKUP(H25,N38:N42,O38:O42),LOOKUP(Y40,X38:X42,Q38:Q42))</f>
        <v>#N/A</v>
      </c>
      <c r="J25" s="102">
        <f>IF(A25=1,POWER(4*$J$6/(POWER(F25/1000,2)*PI()),2)/(2*$J$5)*I25,0)</f>
        <v>0</v>
      </c>
      <c r="K25" s="78">
        <f>J25/$J$40</f>
        <v>0</v>
      </c>
      <c r="M25" s="5"/>
      <c r="N25" s="88"/>
      <c r="O25" s="88">
        <v>0.2</v>
      </c>
      <c r="P25" s="88">
        <v>0.03</v>
      </c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108"/>
      <c r="AD25" s="108"/>
      <c r="AE25" s="108"/>
      <c r="AF25" s="108"/>
    </row>
    <row r="26" spans="1:32" ht="21.75" thickBot="1" x14ac:dyDescent="0.4">
      <c r="A26" s="105">
        <v>2</v>
      </c>
      <c r="B26" s="24">
        <v>4</v>
      </c>
      <c r="C26" s="55"/>
      <c r="D26" s="72"/>
      <c r="E26" s="123"/>
      <c r="F26" s="120">
        <v>1200</v>
      </c>
      <c r="G26" s="81"/>
      <c r="H26" s="16">
        <f>G26/F26</f>
        <v>0</v>
      </c>
      <c r="I26" s="75" t="e">
        <f>INDEX(R38:W42,LOOKUP(H26,N38:N42,O38:O42),LOOKUP(Y41,X38:X42,Q38:Q42))</f>
        <v>#N/A</v>
      </c>
      <c r="J26" s="103">
        <f>IF(A26=1,POWER(4*$J$6/(POWER(F26/1000,2)*PI()),2)/(2*$J$5)*I26,0)</f>
        <v>0</v>
      </c>
      <c r="K26" s="77">
        <f>J26/$J$40</f>
        <v>0</v>
      </c>
      <c r="M26" s="31" t="s">
        <v>33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108"/>
      <c r="AD26" s="108"/>
      <c r="AE26" s="108"/>
      <c r="AF26" s="108"/>
    </row>
    <row r="27" spans="1:32" ht="19.5" thickBot="1" x14ac:dyDescent="0.35">
      <c r="A27" s="105"/>
      <c r="B27" s="12"/>
      <c r="C27" s="12"/>
      <c r="D27" s="12"/>
      <c r="E27" s="12"/>
      <c r="F27" s="12"/>
      <c r="G27" s="12"/>
      <c r="H27" s="12"/>
      <c r="I27" s="29"/>
      <c r="J27" s="97"/>
      <c r="K27" s="25"/>
      <c r="M27" s="5"/>
      <c r="N27" s="88"/>
      <c r="O27" s="88" t="s">
        <v>25</v>
      </c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108"/>
      <c r="AD27" s="108"/>
      <c r="AE27" s="108"/>
      <c r="AF27" s="108"/>
    </row>
    <row r="28" spans="1:32" ht="19.5" thickBot="1" x14ac:dyDescent="0.35">
      <c r="A28" s="105"/>
      <c r="B28" s="32"/>
      <c r="C28" s="93" t="s">
        <v>94</v>
      </c>
      <c r="D28" s="93" t="s">
        <v>45</v>
      </c>
      <c r="E28" s="93" t="s">
        <v>111</v>
      </c>
      <c r="F28" s="93" t="s">
        <v>57</v>
      </c>
      <c r="G28" s="93" t="s">
        <v>62</v>
      </c>
      <c r="H28" s="93" t="s">
        <v>37</v>
      </c>
      <c r="I28" s="93" t="s">
        <v>67</v>
      </c>
      <c r="J28" s="21" t="s">
        <v>19</v>
      </c>
      <c r="K28" s="19" t="s">
        <v>64</v>
      </c>
      <c r="M28" s="5"/>
      <c r="N28" s="88"/>
      <c r="O28" s="88" t="s">
        <v>29</v>
      </c>
      <c r="P28" s="88"/>
      <c r="Q28" s="88"/>
      <c r="R28" s="88"/>
      <c r="S28" s="88"/>
      <c r="T28" s="88"/>
      <c r="U28" s="88"/>
      <c r="V28" s="90" t="s">
        <v>26</v>
      </c>
      <c r="W28" s="88"/>
      <c r="X28" s="88"/>
      <c r="Y28" s="88"/>
      <c r="Z28" s="88"/>
      <c r="AA28" s="88"/>
      <c r="AB28" s="88"/>
      <c r="AC28" s="108"/>
      <c r="AD28" s="108"/>
      <c r="AE28" s="108"/>
      <c r="AF28" s="108"/>
    </row>
    <row r="29" spans="1:32" ht="21" x14ac:dyDescent="0.35">
      <c r="A29" s="105">
        <v>1</v>
      </c>
      <c r="B29" s="32">
        <v>1</v>
      </c>
      <c r="C29" s="54"/>
      <c r="D29" s="84">
        <v>15</v>
      </c>
      <c r="E29" s="79">
        <v>2</v>
      </c>
      <c r="F29" s="79">
        <v>1200</v>
      </c>
      <c r="G29" s="56">
        <f>SIN(D29*PI()/180)</f>
        <v>0.25881904510252074</v>
      </c>
      <c r="H29" s="33">
        <f>IF(A29=1,P55,Q55)</f>
        <v>2.8740287699999999E-2</v>
      </c>
      <c r="I29" s="73">
        <f>4*$J$6/(POWER(F29/1000,2)*PI())</f>
        <v>1.9452270822342765</v>
      </c>
      <c r="J29" s="101">
        <f>IF(A29=3,0,POWER(4*$J$6/(POWER(F29/1000,2)*PI()),2)/(2*$J$5)*H29)*E29</f>
        <v>1.1085689713388452E-2</v>
      </c>
      <c r="K29" s="76">
        <f>J29/$J$40</f>
        <v>3.3691499375165856E-2</v>
      </c>
      <c r="M29" s="5"/>
      <c r="N29" s="88"/>
      <c r="O29" s="90" t="s">
        <v>26</v>
      </c>
      <c r="P29" s="88"/>
      <c r="Q29" s="88"/>
      <c r="R29" s="88" t="s">
        <v>27</v>
      </c>
      <c r="S29" s="88"/>
      <c r="T29" s="88"/>
      <c r="U29" s="88"/>
      <c r="V29" s="111">
        <v>30</v>
      </c>
      <c r="W29" s="111">
        <v>60</v>
      </c>
      <c r="X29" s="111">
        <v>90</v>
      </c>
      <c r="Y29" s="111">
        <v>120</v>
      </c>
      <c r="Z29" s="111">
        <v>180</v>
      </c>
      <c r="AA29" s="88"/>
      <c r="AB29" s="88"/>
      <c r="AC29" s="108"/>
      <c r="AD29" s="108"/>
      <c r="AE29" s="108"/>
      <c r="AF29" s="108"/>
    </row>
    <row r="30" spans="1:32" ht="21.75" thickBot="1" x14ac:dyDescent="0.4">
      <c r="A30" s="105">
        <v>1</v>
      </c>
      <c r="B30" s="24">
        <v>2</v>
      </c>
      <c r="C30" s="55"/>
      <c r="D30" s="85">
        <v>22.5</v>
      </c>
      <c r="E30" s="81">
        <v>1</v>
      </c>
      <c r="F30" s="81">
        <v>1200</v>
      </c>
      <c r="G30" s="57">
        <f>SIN(D30*PI()/180)</f>
        <v>0.38268343236508978</v>
      </c>
      <c r="H30" s="16">
        <f>IF(A30=1,P56,Q56)</f>
        <v>5.7341662481250007E-2</v>
      </c>
      <c r="I30" s="75">
        <f>4*$J$6/(POWER(F30/1000,2)*PI())</f>
        <v>1.9452270822342765</v>
      </c>
      <c r="J30" s="103">
        <f>IF(A30=3,0,POWER(4*$J$6/(POWER(F30/1000,2)*PI()),2)/(2*$J$5)*H30)*E30</f>
        <v>1.105889900185282E-2</v>
      </c>
      <c r="K30" s="77">
        <f>J30/$J$40</f>
        <v>3.3610077355941126E-2</v>
      </c>
      <c r="L30" s="30" t="s">
        <v>42</v>
      </c>
      <c r="M30" s="5"/>
      <c r="N30" s="88"/>
      <c r="O30" s="88">
        <v>1</v>
      </c>
      <c r="P30" s="88" t="s">
        <v>73</v>
      </c>
      <c r="Q30" s="88">
        <v>1</v>
      </c>
      <c r="R30" s="88">
        <v>0.02</v>
      </c>
      <c r="S30" s="88">
        <v>1</v>
      </c>
      <c r="T30" s="88"/>
      <c r="U30" s="88" t="s">
        <v>27</v>
      </c>
      <c r="V30" s="88">
        <v>0.43</v>
      </c>
      <c r="W30" s="88">
        <v>0.4</v>
      </c>
      <c r="X30" s="88">
        <v>0.41</v>
      </c>
      <c r="Y30" s="88">
        <v>0.43</v>
      </c>
      <c r="Z30" s="88">
        <v>0.5</v>
      </c>
      <c r="AA30" s="88"/>
      <c r="AB30" s="88"/>
      <c r="AC30" s="108"/>
      <c r="AD30" s="108"/>
      <c r="AE30" s="108"/>
      <c r="AF30" s="108"/>
    </row>
    <row r="31" spans="1:32" ht="19.5" thickBot="1" x14ac:dyDescent="0.35">
      <c r="A31" s="105"/>
      <c r="B31" s="12"/>
      <c r="C31" s="109"/>
      <c r="D31" s="109"/>
      <c r="E31" s="109"/>
      <c r="F31" s="109"/>
      <c r="G31" s="110"/>
      <c r="H31" s="12"/>
      <c r="I31" s="29"/>
      <c r="J31" s="97"/>
      <c r="K31" s="12"/>
      <c r="M31" s="5"/>
      <c r="N31" s="88"/>
      <c r="O31" s="88">
        <v>2</v>
      </c>
      <c r="P31" s="88" t="s">
        <v>74</v>
      </c>
      <c r="Q31" s="88">
        <v>2</v>
      </c>
      <c r="R31" s="88">
        <v>0.05</v>
      </c>
      <c r="S31" s="88">
        <v>2</v>
      </c>
      <c r="T31" s="88"/>
      <c r="U31" s="88"/>
      <c r="V31" s="88">
        <v>0.36</v>
      </c>
      <c r="W31" s="88">
        <v>0.3</v>
      </c>
      <c r="X31" s="88">
        <v>0.33</v>
      </c>
      <c r="Y31" s="88">
        <v>0.38</v>
      </c>
      <c r="Z31" s="88"/>
      <c r="AA31" s="88"/>
      <c r="AB31" s="88"/>
      <c r="AC31" s="108"/>
      <c r="AD31" s="108"/>
      <c r="AE31" s="108"/>
      <c r="AF31" s="108"/>
    </row>
    <row r="32" spans="1:32" ht="19.5" thickBot="1" x14ac:dyDescent="0.35">
      <c r="A32" s="105"/>
      <c r="B32" s="32"/>
      <c r="C32" s="93" t="s">
        <v>95</v>
      </c>
      <c r="D32" s="93" t="s">
        <v>58</v>
      </c>
      <c r="E32" s="93" t="s">
        <v>111</v>
      </c>
      <c r="F32" s="93" t="s">
        <v>59</v>
      </c>
      <c r="G32" s="93" t="s">
        <v>61</v>
      </c>
      <c r="H32" s="93"/>
      <c r="I32" s="93" t="s">
        <v>37</v>
      </c>
      <c r="J32" s="21" t="s">
        <v>19</v>
      </c>
      <c r="K32" s="19" t="s">
        <v>64</v>
      </c>
      <c r="M32" s="5"/>
      <c r="N32" s="88"/>
      <c r="O32" s="88">
        <v>3</v>
      </c>
      <c r="P32" s="88" t="s">
        <v>75</v>
      </c>
      <c r="Q32" s="88">
        <v>3</v>
      </c>
      <c r="R32" s="88">
        <v>7.0000000000000007E-2</v>
      </c>
      <c r="S32" s="88">
        <v>3</v>
      </c>
      <c r="T32" s="88"/>
      <c r="U32" s="88"/>
      <c r="V32" s="88">
        <v>0.3</v>
      </c>
      <c r="W32" s="88">
        <v>0.23</v>
      </c>
      <c r="X32" s="88">
        <v>0.28000000000000003</v>
      </c>
      <c r="Y32" s="88">
        <v>0.35</v>
      </c>
      <c r="Z32" s="88"/>
      <c r="AA32" s="88"/>
      <c r="AB32" s="88"/>
      <c r="AC32" s="108"/>
      <c r="AD32" s="108"/>
      <c r="AE32" s="108"/>
      <c r="AF32" s="108"/>
    </row>
    <row r="33" spans="1:32" ht="21" x14ac:dyDescent="0.35">
      <c r="A33" s="105">
        <v>1</v>
      </c>
      <c r="B33" s="32">
        <v>1</v>
      </c>
      <c r="C33" s="54"/>
      <c r="D33" s="79">
        <v>1200</v>
      </c>
      <c r="E33" s="79">
        <v>1</v>
      </c>
      <c r="F33" s="79">
        <v>1000</v>
      </c>
      <c r="G33" s="56">
        <f>4*$J$6/(POWER(F33/1000,2)*PI())</f>
        <v>2.8011269984173581</v>
      </c>
      <c r="H33" s="33"/>
      <c r="I33" s="73">
        <f>IF(A33=4,T71,LOOKUP(A33,Q70:S70,Q71:S71))</f>
        <v>6.7216000000000081E-3</v>
      </c>
      <c r="J33" s="101">
        <f>IF(A33=5,0,POWER(4*$J$6/(POWER(F33/1000,2)*PI()),2)/(2*$J$5)*I33)*E33</f>
        <v>2.6880618674629464E-3</v>
      </c>
      <c r="K33" s="76">
        <f>J33/$J$40</f>
        <v>8.1695263956971225E-3</v>
      </c>
      <c r="M33" s="5"/>
      <c r="N33" s="88"/>
      <c r="O33" s="88">
        <v>4</v>
      </c>
      <c r="P33" s="88" t="s">
        <v>76</v>
      </c>
      <c r="Q33" s="88">
        <v>4</v>
      </c>
      <c r="R33" s="88">
        <v>0.1</v>
      </c>
      <c r="S33" s="88">
        <v>4</v>
      </c>
      <c r="T33" s="88"/>
      <c r="U33" s="88"/>
      <c r="V33" s="88">
        <v>0.25</v>
      </c>
      <c r="W33" s="88">
        <v>0.18</v>
      </c>
      <c r="X33" s="88">
        <v>0.25</v>
      </c>
      <c r="Y33" s="88">
        <v>0.32</v>
      </c>
      <c r="Z33" s="88"/>
      <c r="AA33" s="88"/>
      <c r="AB33" s="88"/>
      <c r="AC33" s="108"/>
      <c r="AD33" s="108"/>
      <c r="AE33" s="108"/>
      <c r="AF33" s="108"/>
    </row>
    <row r="34" spans="1:32" ht="21.75" thickBot="1" x14ac:dyDescent="0.4">
      <c r="A34" s="105">
        <v>5</v>
      </c>
      <c r="B34" s="24">
        <v>2</v>
      </c>
      <c r="C34" s="55"/>
      <c r="D34" s="81">
        <v>1200</v>
      </c>
      <c r="E34" s="81">
        <v>2</v>
      </c>
      <c r="F34" s="81">
        <v>1000</v>
      </c>
      <c r="G34" s="57">
        <f>4*$J$6/(POWER(F34/1000,2)*PI())</f>
        <v>2.8011269984173581</v>
      </c>
      <c r="H34" s="16"/>
      <c r="I34" s="75">
        <f>IF(A34=4,T72,LOOKUP(A34,Q70:S70,Q72:S72))</f>
        <v>2.5206400000000045E-2</v>
      </c>
      <c r="J34" s="103">
        <f>IF(A34=5,0,POWER(4*$J$6/(POWER(F34/1000,2)*PI()),2)/(2*$J$5)*I34)*E34</f>
        <v>0</v>
      </c>
      <c r="K34" s="77">
        <f>J34/$J$40</f>
        <v>0</v>
      </c>
      <c r="M34" s="31" t="s">
        <v>40</v>
      </c>
      <c r="N34" s="88"/>
      <c r="O34" s="88">
        <v>5</v>
      </c>
      <c r="P34" s="88" t="s">
        <v>77</v>
      </c>
      <c r="Q34" s="88">
        <v>5</v>
      </c>
      <c r="R34" s="88">
        <v>0.15</v>
      </c>
      <c r="S34" s="88">
        <v>5</v>
      </c>
      <c r="T34" s="88"/>
      <c r="U34" s="88"/>
      <c r="V34" s="88">
        <v>0.2</v>
      </c>
      <c r="W34" s="88">
        <v>0.15</v>
      </c>
      <c r="X34" s="88">
        <v>0.23</v>
      </c>
      <c r="Y34" s="88">
        <v>0.31</v>
      </c>
      <c r="Z34" s="88"/>
      <c r="AA34" s="88"/>
      <c r="AB34" s="88"/>
      <c r="AC34" s="108"/>
      <c r="AD34" s="108"/>
      <c r="AE34" s="108"/>
      <c r="AF34" s="108"/>
    </row>
    <row r="35" spans="1:32" ht="19.5" thickBot="1" x14ac:dyDescent="0.35">
      <c r="A35" s="105"/>
      <c r="B35" s="12"/>
      <c r="C35" s="58"/>
      <c r="D35" s="12"/>
      <c r="E35" s="12"/>
      <c r="F35" s="12"/>
      <c r="G35" s="12"/>
      <c r="H35" s="12"/>
      <c r="I35" s="29"/>
      <c r="J35" s="97"/>
      <c r="K35" s="25"/>
      <c r="M35" s="5"/>
      <c r="N35" s="88" t="s">
        <v>33</v>
      </c>
      <c r="O35" s="88"/>
      <c r="P35" s="88"/>
      <c r="Q35" s="88"/>
      <c r="R35" s="88">
        <v>0.6</v>
      </c>
      <c r="S35" s="88">
        <v>6</v>
      </c>
      <c r="T35" s="88"/>
      <c r="U35" s="88"/>
      <c r="V35" s="88">
        <v>0.13</v>
      </c>
      <c r="W35" s="88">
        <v>0.12</v>
      </c>
      <c r="X35" s="88">
        <v>0.21</v>
      </c>
      <c r="Y35" s="88">
        <v>0.28999999999999998</v>
      </c>
      <c r="Z35" s="88"/>
      <c r="AA35" s="88"/>
      <c r="AB35" s="88"/>
      <c r="AC35" s="108"/>
      <c r="AD35" s="108"/>
      <c r="AE35" s="108"/>
      <c r="AF35" s="108"/>
    </row>
    <row r="36" spans="1:32" ht="19.5" thickBot="1" x14ac:dyDescent="0.35">
      <c r="A36" s="105"/>
      <c r="B36" s="32"/>
      <c r="C36" s="93" t="s">
        <v>96</v>
      </c>
      <c r="D36" s="93" t="s">
        <v>57</v>
      </c>
      <c r="E36" s="93" t="s">
        <v>111</v>
      </c>
      <c r="F36" s="93" t="s">
        <v>61</v>
      </c>
      <c r="G36" s="93" t="s">
        <v>37</v>
      </c>
      <c r="H36" s="93"/>
      <c r="I36" s="93"/>
      <c r="J36" s="21" t="s">
        <v>19</v>
      </c>
      <c r="K36" s="19" t="s">
        <v>64</v>
      </c>
      <c r="M36" s="5"/>
      <c r="N36" s="88" t="s">
        <v>38</v>
      </c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108"/>
      <c r="AD36" s="108"/>
      <c r="AE36" s="108"/>
      <c r="AF36" s="108"/>
    </row>
    <row r="37" spans="1:32" ht="21" x14ac:dyDescent="0.35">
      <c r="A37" s="105">
        <v>2</v>
      </c>
      <c r="B37" s="14">
        <v>1</v>
      </c>
      <c r="C37" s="54"/>
      <c r="D37" s="79">
        <v>1200</v>
      </c>
      <c r="E37" s="79">
        <v>0</v>
      </c>
      <c r="F37" s="59">
        <f>4*$J$6/(POWER(D37/1000,2)*PI())</f>
        <v>1.9452270822342765</v>
      </c>
      <c r="G37" s="33">
        <v>1</v>
      </c>
      <c r="H37" s="33"/>
      <c r="I37" s="73"/>
      <c r="J37" s="101">
        <f>IF(A37=2,0,G37*POWER(F37,2)/(2*$J$5))*E37</f>
        <v>0</v>
      </c>
      <c r="K37" s="76">
        <f>J37/$J$40</f>
        <v>0</v>
      </c>
      <c r="M37" s="5"/>
      <c r="N37" s="88" t="s">
        <v>32</v>
      </c>
      <c r="O37" s="88"/>
      <c r="P37" s="90" t="s">
        <v>34</v>
      </c>
      <c r="Q37" s="88"/>
      <c r="R37" s="88" t="s">
        <v>78</v>
      </c>
      <c r="S37" s="88" t="s">
        <v>79</v>
      </c>
      <c r="T37" s="88" t="s">
        <v>80</v>
      </c>
      <c r="U37" s="88" t="s">
        <v>74</v>
      </c>
      <c r="V37" s="88" t="s">
        <v>75</v>
      </c>
      <c r="W37" s="88" t="s">
        <v>83</v>
      </c>
      <c r="X37" s="88"/>
      <c r="Y37" s="88" t="s">
        <v>82</v>
      </c>
      <c r="Z37" s="88"/>
      <c r="AA37" s="88"/>
      <c r="AB37" s="88"/>
      <c r="AC37" s="108"/>
      <c r="AD37" s="108"/>
      <c r="AE37" s="108"/>
      <c r="AF37" s="108"/>
    </row>
    <row r="38" spans="1:32" ht="21.75" thickBot="1" x14ac:dyDescent="0.4">
      <c r="A38" s="105">
        <v>2</v>
      </c>
      <c r="B38" s="15">
        <v>2</v>
      </c>
      <c r="C38" s="55"/>
      <c r="D38" s="81">
        <v>1200</v>
      </c>
      <c r="E38" s="81">
        <v>0</v>
      </c>
      <c r="F38" s="60">
        <f>4*$J$6/(POWER(D38/1000,2)*PI())</f>
        <v>1.9452270822342765</v>
      </c>
      <c r="G38" s="16">
        <v>1</v>
      </c>
      <c r="H38" s="16"/>
      <c r="I38" s="34"/>
      <c r="J38" s="103">
        <f>IF(A38=2,0,G38*POWER(F38,2)/(2*$J$5))*E38</f>
        <v>0</v>
      </c>
      <c r="K38" s="77">
        <f>J38/$J$40</f>
        <v>0</v>
      </c>
      <c r="L38" s="30" t="s">
        <v>39</v>
      </c>
      <c r="M38" s="5"/>
      <c r="N38" s="88">
        <v>1</v>
      </c>
      <c r="O38" s="88">
        <v>1</v>
      </c>
      <c r="P38" s="88" t="s">
        <v>78</v>
      </c>
      <c r="Q38" s="88">
        <v>1</v>
      </c>
      <c r="R38" s="88">
        <v>0.03</v>
      </c>
      <c r="S38" s="88">
        <v>4.4999999999999998E-2</v>
      </c>
      <c r="T38" s="88">
        <v>0.14000000000000001</v>
      </c>
      <c r="U38" s="88">
        <v>0.19</v>
      </c>
      <c r="V38" s="88">
        <v>0.21</v>
      </c>
      <c r="W38" s="88">
        <v>0.51</v>
      </c>
      <c r="X38" s="112">
        <v>1</v>
      </c>
      <c r="Y38" s="112">
        <v>3</v>
      </c>
      <c r="Z38" s="88"/>
      <c r="AA38" s="88"/>
      <c r="AB38" s="88"/>
      <c r="AC38" s="108"/>
      <c r="AD38" s="108"/>
      <c r="AE38" s="108"/>
      <c r="AF38" s="108"/>
    </row>
    <row r="39" spans="1:32" ht="19.5" thickBot="1" x14ac:dyDescent="0.35">
      <c r="A39" s="13"/>
      <c r="B39" s="12"/>
      <c r="C39" s="109"/>
      <c r="D39" s="109"/>
      <c r="E39" s="109"/>
      <c r="F39" s="109"/>
      <c r="G39" s="109"/>
      <c r="H39" s="109"/>
      <c r="I39" s="12"/>
      <c r="J39" s="29"/>
      <c r="K39" s="12"/>
      <c r="M39" s="5"/>
      <c r="N39" s="88">
        <v>2</v>
      </c>
      <c r="O39" s="88">
        <v>2</v>
      </c>
      <c r="P39" s="88" t="s">
        <v>79</v>
      </c>
      <c r="Q39" s="88">
        <v>2</v>
      </c>
      <c r="R39" s="88">
        <v>0.03</v>
      </c>
      <c r="S39" s="88">
        <v>4.4999999999999998E-2</v>
      </c>
      <c r="T39" s="88">
        <v>0.09</v>
      </c>
      <c r="U39" s="88">
        <v>0.12</v>
      </c>
      <c r="V39" s="88">
        <v>0.14000000000000001</v>
      </c>
      <c r="W39" s="88">
        <v>0.3</v>
      </c>
      <c r="X39" s="112">
        <v>2</v>
      </c>
      <c r="Y39" s="112">
        <v>3</v>
      </c>
      <c r="Z39" s="88"/>
      <c r="AA39" s="88"/>
      <c r="AB39" s="88"/>
      <c r="AC39" s="108"/>
      <c r="AD39" s="108"/>
      <c r="AE39" s="108"/>
      <c r="AF39" s="108"/>
    </row>
    <row r="40" spans="1:32" ht="24" thickBot="1" x14ac:dyDescent="0.4">
      <c r="A40" s="104"/>
      <c r="B40" s="12"/>
      <c r="C40" s="12"/>
      <c r="D40" s="12"/>
      <c r="E40" s="12"/>
      <c r="F40" s="12"/>
      <c r="G40" s="12"/>
      <c r="H40" s="132" t="s">
        <v>23</v>
      </c>
      <c r="I40" s="133"/>
      <c r="J40" s="38">
        <f>SUM(J9:J38)</f>
        <v>0.32903521419292364</v>
      </c>
      <c r="K40" s="39" t="s">
        <v>9</v>
      </c>
      <c r="M40" s="5"/>
      <c r="N40" s="88">
        <v>4</v>
      </c>
      <c r="O40" s="88">
        <v>3</v>
      </c>
      <c r="P40" s="88" t="s">
        <v>80</v>
      </c>
      <c r="Q40" s="88">
        <v>3</v>
      </c>
      <c r="R40" s="88">
        <v>0.03</v>
      </c>
      <c r="S40" s="88">
        <v>4.4999999999999998E-2</v>
      </c>
      <c r="T40" s="88">
        <v>0.08</v>
      </c>
      <c r="U40" s="88">
        <v>0.1</v>
      </c>
      <c r="V40" s="88">
        <v>0.11</v>
      </c>
      <c r="W40" s="88">
        <v>0.23</v>
      </c>
      <c r="X40" s="112">
        <v>3</v>
      </c>
      <c r="Y40" s="112">
        <v>2</v>
      </c>
      <c r="Z40" s="88"/>
      <c r="AA40" s="88"/>
      <c r="AB40" s="88"/>
      <c r="AC40" s="108"/>
      <c r="AD40" s="108"/>
      <c r="AE40" s="108"/>
      <c r="AF40" s="108"/>
    </row>
    <row r="41" spans="1:32" ht="30.75" customHeight="1" thickBot="1" x14ac:dyDescent="0.3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88">
        <v>6</v>
      </c>
      <c r="O41" s="88">
        <v>4</v>
      </c>
      <c r="P41" s="88" t="s">
        <v>74</v>
      </c>
      <c r="Q41" s="88">
        <v>4</v>
      </c>
      <c r="R41" s="88">
        <v>0.03</v>
      </c>
      <c r="S41" s="88">
        <v>4.4999999999999998E-2</v>
      </c>
      <c r="T41" s="88">
        <v>7.4999999999999997E-2</v>
      </c>
      <c r="U41" s="88">
        <v>0.09</v>
      </c>
      <c r="V41" s="88">
        <v>0.09</v>
      </c>
      <c r="W41" s="88">
        <v>0.18</v>
      </c>
      <c r="X41" s="112">
        <v>4</v>
      </c>
      <c r="Y41" s="112">
        <v>1</v>
      </c>
      <c r="Z41" s="88"/>
      <c r="AA41" s="88"/>
      <c r="AB41" s="88"/>
      <c r="AC41" s="108"/>
      <c r="AD41" s="108"/>
      <c r="AE41" s="108"/>
      <c r="AF41" s="108"/>
    </row>
    <row r="42" spans="1:32" ht="15.75" thickTop="1" x14ac:dyDescent="0.25">
      <c r="N42" s="88">
        <v>10</v>
      </c>
      <c r="O42" s="88">
        <v>5</v>
      </c>
      <c r="P42" s="88" t="s">
        <v>75</v>
      </c>
      <c r="Q42" s="88">
        <v>5</v>
      </c>
      <c r="R42" s="88">
        <v>0.03</v>
      </c>
      <c r="S42" s="88">
        <v>4.4999999999999998E-2</v>
      </c>
      <c r="T42" s="88">
        <v>7.0000000000000007E-2</v>
      </c>
      <c r="U42" s="88">
        <v>7.0000000000000007E-2</v>
      </c>
      <c r="V42" s="88">
        <v>0.11</v>
      </c>
      <c r="W42" s="88">
        <v>0.2</v>
      </c>
      <c r="X42" s="112">
        <v>5</v>
      </c>
      <c r="Y42" s="112"/>
      <c r="Z42" s="88"/>
      <c r="AA42" s="88"/>
      <c r="AB42" s="88"/>
      <c r="AC42" s="108"/>
      <c r="AD42" s="108"/>
      <c r="AE42" s="108"/>
      <c r="AF42" s="108"/>
    </row>
    <row r="43" spans="1:32" x14ac:dyDescent="0.25">
      <c r="A43" s="86"/>
      <c r="B43" s="86"/>
      <c r="C43" s="86"/>
      <c r="D43" s="86"/>
      <c r="E43" s="86"/>
      <c r="F43" s="116"/>
      <c r="G43" s="116"/>
      <c r="H43" s="116"/>
      <c r="I43" s="116"/>
      <c r="J43" s="86"/>
      <c r="K43" s="108"/>
      <c r="L43" s="108"/>
      <c r="M43" s="107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</row>
    <row r="44" spans="1:32" x14ac:dyDescent="0.2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108"/>
      <c r="L44" s="108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</row>
    <row r="45" spans="1:32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108"/>
      <c r="L45" s="108"/>
      <c r="M45" s="107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</row>
    <row r="46" spans="1:32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108"/>
      <c r="L46" s="108"/>
      <c r="M46" s="107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</row>
    <row r="47" spans="1:32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108"/>
      <c r="L47" s="108"/>
      <c r="M47" s="107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</row>
    <row r="48" spans="1:32" x14ac:dyDescent="0.25">
      <c r="A48" s="86"/>
      <c r="B48" s="86"/>
      <c r="C48" s="86"/>
      <c r="D48" s="86"/>
      <c r="E48" s="86"/>
      <c r="F48" s="86"/>
      <c r="G48" s="86"/>
      <c r="H48" s="86"/>
      <c r="I48" s="86"/>
      <c r="J48" s="88"/>
      <c r="K48" s="88"/>
      <c r="L48" s="88"/>
      <c r="M48" s="89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108"/>
      <c r="AD48" s="108"/>
      <c r="AE48" s="108"/>
      <c r="AF48" s="108"/>
    </row>
    <row r="49" spans="1:32" x14ac:dyDescent="0.25">
      <c r="A49" s="108"/>
      <c r="B49" s="108"/>
      <c r="C49" s="108"/>
      <c r="D49" s="108"/>
      <c r="E49" s="108"/>
      <c r="F49" s="86"/>
      <c r="G49" s="86"/>
      <c r="H49" s="86"/>
      <c r="I49" s="86"/>
      <c r="J49" s="88"/>
      <c r="K49" s="88"/>
      <c r="L49" s="88"/>
      <c r="M49" s="89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108"/>
      <c r="AD49" s="108"/>
      <c r="AE49" s="108"/>
      <c r="AF49" s="108"/>
    </row>
    <row r="50" spans="1:32" x14ac:dyDescent="0.25">
      <c r="A50" s="108"/>
      <c r="B50" s="108"/>
      <c r="C50" s="108"/>
      <c r="D50" s="108"/>
      <c r="E50" s="108"/>
      <c r="F50" s="88"/>
      <c r="G50" s="88"/>
      <c r="H50" s="88"/>
      <c r="I50" s="88"/>
      <c r="J50" s="88"/>
      <c r="K50" s="88"/>
      <c r="L50" s="88"/>
      <c r="M50" s="89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108"/>
      <c r="AD50" s="108"/>
      <c r="AE50" s="108"/>
      <c r="AF50" s="108"/>
    </row>
    <row r="51" spans="1:32" x14ac:dyDescent="0.25">
      <c r="A51" s="108"/>
      <c r="B51" s="108"/>
      <c r="C51" s="108"/>
      <c r="D51" s="108"/>
      <c r="E51" s="108"/>
      <c r="F51" s="88"/>
      <c r="G51" s="88"/>
      <c r="H51" s="88"/>
      <c r="I51" s="88"/>
      <c r="J51" s="88"/>
      <c r="K51" s="88"/>
      <c r="L51" s="88"/>
      <c r="M51" s="89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108"/>
      <c r="AD51" s="108"/>
      <c r="AE51" s="108"/>
      <c r="AF51" s="108"/>
    </row>
    <row r="52" spans="1:32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9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108"/>
      <c r="AD52" s="108"/>
      <c r="AE52" s="108"/>
      <c r="AF52" s="108"/>
    </row>
    <row r="53" spans="1:32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9"/>
      <c r="N53" s="88"/>
      <c r="O53" s="88" t="s">
        <v>42</v>
      </c>
      <c r="P53" s="88"/>
      <c r="Q53" s="88"/>
      <c r="R53" s="88"/>
      <c r="S53" s="88"/>
      <c r="T53" s="88" t="s">
        <v>43</v>
      </c>
      <c r="U53" s="88"/>
      <c r="V53" s="88"/>
      <c r="W53" s="88"/>
      <c r="X53" s="88"/>
      <c r="Y53" s="88"/>
      <c r="Z53" s="88"/>
      <c r="AA53" s="88"/>
      <c r="AB53" s="88"/>
      <c r="AC53" s="108"/>
      <c r="AD53" s="108"/>
      <c r="AE53" s="108"/>
      <c r="AF53" s="108"/>
    </row>
    <row r="54" spans="1:32" x14ac:dyDescent="0.25">
      <c r="A54" s="88"/>
      <c r="B54" s="88" t="s">
        <v>3</v>
      </c>
      <c r="C54" s="88">
        <f>4*$J$6/(POWER(G9/1000,2)*PI())</f>
        <v>1.9452270822342765</v>
      </c>
      <c r="D54" s="88"/>
      <c r="E54" s="88"/>
      <c r="F54" s="88"/>
      <c r="G54" s="88"/>
      <c r="H54" s="88"/>
      <c r="I54" s="88"/>
      <c r="J54" s="88"/>
      <c r="K54" s="88"/>
      <c r="L54" s="88"/>
      <c r="M54" s="89"/>
      <c r="N54" s="88"/>
      <c r="O54" s="88"/>
      <c r="P54" s="88" t="s">
        <v>43</v>
      </c>
      <c r="Q54" s="88" t="s">
        <v>44</v>
      </c>
      <c r="R54" s="88" t="s">
        <v>38</v>
      </c>
      <c r="S54" s="88"/>
      <c r="T54" s="88" t="s">
        <v>44</v>
      </c>
      <c r="U54" s="88"/>
      <c r="V54" s="88"/>
      <c r="W54" s="88"/>
      <c r="X54" s="88"/>
      <c r="Y54" s="88"/>
      <c r="Z54" s="88"/>
      <c r="AA54" s="88"/>
      <c r="AB54" s="88"/>
      <c r="AC54" s="108"/>
      <c r="AD54" s="108"/>
      <c r="AE54" s="108"/>
      <c r="AF54" s="108"/>
    </row>
    <row r="55" spans="1:32" x14ac:dyDescent="0.25">
      <c r="A55" s="88"/>
      <c r="B55" s="88" t="s">
        <v>4</v>
      </c>
      <c r="C55" s="125">
        <f>C54*G9/($J$4*1000)</f>
        <v>2334272.4986811318</v>
      </c>
      <c r="D55" s="88"/>
      <c r="E55" s="88"/>
      <c r="F55" s="88"/>
      <c r="G55" s="88"/>
      <c r="H55" s="88"/>
      <c r="I55" s="125">
        <v>4.0000000000000001E-3</v>
      </c>
      <c r="J55" s="125">
        <v>100000000</v>
      </c>
      <c r="K55" s="88"/>
      <c r="L55" s="88"/>
      <c r="M55" s="89"/>
      <c r="N55" s="88"/>
      <c r="O55" s="88">
        <v>1</v>
      </c>
      <c r="P55" s="88">
        <f>0.0000000002*D29^5-0.00000006*D29^4+0.0000053298*D29^3-0.0000566851*D29^2+0.0017547732*D29+0.0000703872</f>
        <v>2.8740287699999999E-2</v>
      </c>
      <c r="Q55" s="88">
        <f>0.000118*$D$29^2+0.003435*$D$29+0.000235</f>
        <v>7.8310000000000005E-2</v>
      </c>
      <c r="R55" s="88"/>
      <c r="S55" s="88"/>
      <c r="T55" s="88" t="s">
        <v>38</v>
      </c>
      <c r="U55" s="88"/>
      <c r="V55" s="88"/>
      <c r="W55" s="88"/>
      <c r="X55" s="88"/>
      <c r="Y55" s="88"/>
      <c r="Z55" s="88"/>
      <c r="AA55" s="88"/>
      <c r="AB55" s="88"/>
      <c r="AC55" s="108"/>
      <c r="AD55" s="108"/>
      <c r="AE55" s="108"/>
      <c r="AF55" s="108"/>
    </row>
    <row r="56" spans="1:32" x14ac:dyDescent="0.25">
      <c r="A56" s="88"/>
      <c r="B56" s="88" t="s">
        <v>5</v>
      </c>
      <c r="C56" s="126">
        <f>D9/G9</f>
        <v>8.3333333333333337E-6</v>
      </c>
      <c r="D56" s="88"/>
      <c r="E56" s="88"/>
      <c r="F56" s="88"/>
      <c r="G56" s="88"/>
      <c r="H56" s="88"/>
      <c r="I56" s="125">
        <v>9.9999999999999995E-7</v>
      </c>
      <c r="J56" s="125">
        <v>0.01</v>
      </c>
      <c r="K56" s="88" t="str">
        <f>IF(AND(C55&gt;I55,C55&lt;J55),"Okay","Error")</f>
        <v>Okay</v>
      </c>
      <c r="L56" s="88"/>
      <c r="M56" s="89"/>
      <c r="N56" s="88"/>
      <c r="O56" s="88">
        <v>2</v>
      </c>
      <c r="P56" s="88">
        <f>0.0000000002*D30^5-0.00000006*D30^4+0.0000053298*D30^3-0.0000566851*D30^2+0.0017547732*D30+0.0000703872</f>
        <v>5.7341662481250007E-2</v>
      </c>
      <c r="Q56" s="88">
        <f>0.000118*$D$30^2+0.003435*$D$30+0.000235</f>
        <v>0.13726000000000002</v>
      </c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108"/>
      <c r="AD56" s="108"/>
      <c r="AE56" s="108"/>
      <c r="AF56" s="108"/>
    </row>
    <row r="57" spans="1:32" x14ac:dyDescent="0.25">
      <c r="A57" s="88"/>
      <c r="B57" s="90" t="s">
        <v>7</v>
      </c>
      <c r="C57" s="125">
        <f>0.25/POWER(LOG(D9/(3.7*G9)+5.74/POWER(C55,0.9)),2)</f>
        <v>1.0458602069190205E-2</v>
      </c>
      <c r="D57" s="88"/>
      <c r="E57" s="88"/>
      <c r="F57" s="88"/>
      <c r="G57" s="88"/>
      <c r="H57" s="88"/>
      <c r="I57" s="88"/>
      <c r="J57" s="125"/>
      <c r="K57" s="88" t="str">
        <f>IF(AND(C56&gt;I56,C56&lt;J56),"Okay","Error")</f>
        <v>Okay</v>
      </c>
      <c r="L57" s="88"/>
      <c r="M57" s="89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108"/>
      <c r="AD57" s="108"/>
      <c r="AE57" s="108"/>
      <c r="AF57" s="108"/>
    </row>
    <row r="58" spans="1:32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125"/>
      <c r="L58" s="88"/>
      <c r="M58" s="89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108"/>
      <c r="AD58" s="108"/>
      <c r="AE58" s="108"/>
      <c r="AF58" s="108"/>
    </row>
    <row r="59" spans="1:32" x14ac:dyDescent="0.25">
      <c r="A59" s="88"/>
      <c r="B59" s="90" t="s">
        <v>8</v>
      </c>
      <c r="C59" s="88">
        <f>C57*E9/(G9/1000)*(POWER(C54,2)/(2*$J$5))</f>
        <v>0.25213042964520554</v>
      </c>
      <c r="D59" s="88" t="s">
        <v>9</v>
      </c>
      <c r="E59" s="88"/>
      <c r="F59" s="88"/>
      <c r="G59" s="88"/>
      <c r="H59" s="88"/>
      <c r="I59" s="88"/>
      <c r="J59" s="88"/>
      <c r="K59" s="88"/>
      <c r="L59" s="88"/>
      <c r="M59" s="89"/>
      <c r="N59" s="88"/>
      <c r="O59" s="88" t="s">
        <v>40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108"/>
      <c r="AD59" s="108"/>
      <c r="AE59" s="108"/>
      <c r="AF59" s="108"/>
    </row>
    <row r="60" spans="1:32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88"/>
      <c r="O60" s="88"/>
      <c r="P60" s="88" t="s">
        <v>112</v>
      </c>
      <c r="Q60" s="88">
        <v>0.04</v>
      </c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108"/>
      <c r="AD60" s="108"/>
      <c r="AE60" s="108"/>
      <c r="AF60" s="108"/>
    </row>
    <row r="61" spans="1:32" x14ac:dyDescent="0.25">
      <c r="A61" s="88"/>
      <c r="B61" s="88" t="s">
        <v>3</v>
      </c>
      <c r="C61" s="88" t="e">
        <f>4*$J$6/(POWER(G10/1000,2)*PI())</f>
        <v>#DIV/0!</v>
      </c>
      <c r="D61" s="88"/>
      <c r="E61" s="88"/>
      <c r="F61" s="88"/>
      <c r="G61" s="88"/>
      <c r="H61" s="88"/>
      <c r="I61" s="88"/>
      <c r="J61" s="88"/>
      <c r="K61" s="88"/>
      <c r="L61" s="88"/>
      <c r="M61" s="89"/>
      <c r="N61" s="88"/>
      <c r="O61" s="88"/>
      <c r="P61" s="88" t="s">
        <v>113</v>
      </c>
      <c r="Q61" s="88">
        <v>0.06</v>
      </c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108"/>
      <c r="AD61" s="108"/>
      <c r="AE61" s="108"/>
      <c r="AF61" s="108"/>
    </row>
    <row r="62" spans="1:32" x14ac:dyDescent="0.25">
      <c r="A62" s="88"/>
      <c r="B62" s="88" t="s">
        <v>4</v>
      </c>
      <c r="C62" s="125" t="e">
        <f>C61*G10/($J$4*1000)</f>
        <v>#DIV/0!</v>
      </c>
      <c r="D62" s="88"/>
      <c r="E62" s="88"/>
      <c r="F62" s="88"/>
      <c r="G62" s="88"/>
      <c r="H62" s="88"/>
      <c r="I62" s="125">
        <v>4.0000000000000001E-3</v>
      </c>
      <c r="J62" s="125">
        <v>100000000</v>
      </c>
      <c r="K62" s="88"/>
      <c r="L62" s="88"/>
      <c r="M62" s="89"/>
      <c r="N62" s="88"/>
      <c r="O62" s="88"/>
      <c r="P62" s="88" t="s">
        <v>38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108"/>
      <c r="AD62" s="108"/>
      <c r="AE62" s="108"/>
      <c r="AF62" s="108"/>
    </row>
    <row r="63" spans="1:32" x14ac:dyDescent="0.25">
      <c r="A63" s="88"/>
      <c r="B63" s="88" t="s">
        <v>5</v>
      </c>
      <c r="C63" s="126" t="e">
        <f>D10/G10</f>
        <v>#DIV/0!</v>
      </c>
      <c r="D63" s="88"/>
      <c r="E63" s="88"/>
      <c r="F63" s="88"/>
      <c r="G63" s="88"/>
      <c r="H63" s="88"/>
      <c r="I63" s="125">
        <v>9.9999999999999995E-7</v>
      </c>
      <c r="J63" s="125">
        <v>0.01</v>
      </c>
      <c r="K63" s="88" t="e">
        <f>IF(AND(C62&gt;I62,C62&lt;J62),"Okay","Error")</f>
        <v>#DIV/0!</v>
      </c>
      <c r="L63" s="88"/>
      <c r="M63" s="89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108"/>
      <c r="AD63" s="108"/>
      <c r="AE63" s="108"/>
      <c r="AF63" s="108"/>
    </row>
    <row r="64" spans="1:32" x14ac:dyDescent="0.25">
      <c r="A64" s="88"/>
      <c r="B64" s="90" t="s">
        <v>7</v>
      </c>
      <c r="C64" s="125" t="e">
        <f>0.25/POWER(LOG(D10/(3.7*G10)+5.74/POWER(C62,0.9)),2)</f>
        <v>#DIV/0!</v>
      </c>
      <c r="D64" s="88"/>
      <c r="E64" s="88"/>
      <c r="F64" s="88"/>
      <c r="G64" s="88"/>
      <c r="H64" s="88"/>
      <c r="I64" s="88"/>
      <c r="J64" s="125"/>
      <c r="K64" s="88" t="e">
        <f>IF(AND(C63&gt;I63,C63&lt;J63),"Okay","Error")</f>
        <v>#DIV/0!</v>
      </c>
      <c r="L64" s="88"/>
      <c r="M64" s="89"/>
      <c r="N64" s="88"/>
      <c r="O64" s="88" t="s">
        <v>39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108"/>
      <c r="AD64" s="108"/>
      <c r="AE64" s="108"/>
      <c r="AF64" s="108"/>
    </row>
    <row r="65" spans="1:32" x14ac:dyDescent="0.2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125"/>
      <c r="L65" s="88"/>
      <c r="M65" s="89"/>
      <c r="N65" s="88"/>
      <c r="O65" s="88" t="s">
        <v>38</v>
      </c>
      <c r="P65" s="88"/>
      <c r="Q65" s="88"/>
      <c r="R65" s="88"/>
      <c r="S65" s="88"/>
      <c r="T65" s="88"/>
      <c r="U65" s="88" t="s">
        <v>52</v>
      </c>
      <c r="V65" s="88"/>
      <c r="W65" s="88"/>
      <c r="X65" s="88"/>
      <c r="Y65" s="88"/>
      <c r="Z65" s="88"/>
      <c r="AA65" s="88"/>
      <c r="AB65" s="88"/>
      <c r="AC65" s="108"/>
      <c r="AD65" s="108"/>
      <c r="AE65" s="108"/>
      <c r="AF65" s="108"/>
    </row>
    <row r="66" spans="1:32" x14ac:dyDescent="0.25">
      <c r="A66" s="88"/>
      <c r="B66" s="90" t="s">
        <v>8</v>
      </c>
      <c r="C66" s="88" t="e">
        <f>C64*E10/(G10/1000)*(POWER(C61,2)/(2*$J$5))</f>
        <v>#DIV/0!</v>
      </c>
      <c r="D66" s="88" t="s">
        <v>9</v>
      </c>
      <c r="E66" s="88"/>
      <c r="F66" s="88"/>
      <c r="G66" s="88"/>
      <c r="H66" s="88"/>
      <c r="I66" s="88"/>
      <c r="J66" s="88"/>
      <c r="K66" s="88"/>
      <c r="L66" s="88"/>
      <c r="M66" s="89"/>
      <c r="N66" s="88"/>
      <c r="O66" s="88"/>
      <c r="P66" s="88"/>
      <c r="Q66" s="88"/>
      <c r="R66" s="88"/>
      <c r="S66" s="88"/>
      <c r="T66" s="88"/>
      <c r="U66" s="88" t="s">
        <v>53</v>
      </c>
      <c r="V66" s="88"/>
      <c r="W66" s="88"/>
      <c r="X66" s="88"/>
      <c r="Y66" s="88"/>
      <c r="Z66" s="88"/>
      <c r="AA66" s="88"/>
      <c r="AB66" s="88"/>
      <c r="AC66" s="108"/>
      <c r="AD66" s="108"/>
      <c r="AE66" s="108"/>
      <c r="AF66" s="108"/>
    </row>
    <row r="67" spans="1:32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8"/>
      <c r="O67" s="88"/>
      <c r="P67" s="88" t="s">
        <v>47</v>
      </c>
      <c r="Q67" s="88">
        <f>D33/F33</f>
        <v>1.2</v>
      </c>
      <c r="R67" s="88"/>
      <c r="S67" s="88"/>
      <c r="T67" s="88"/>
      <c r="U67" s="88" t="s">
        <v>54</v>
      </c>
      <c r="V67" s="88" t="s">
        <v>47</v>
      </c>
      <c r="W67" s="88">
        <v>10</v>
      </c>
      <c r="X67" s="88">
        <v>4</v>
      </c>
      <c r="Y67" s="88">
        <v>3</v>
      </c>
      <c r="Z67" s="88">
        <v>2</v>
      </c>
      <c r="AA67" s="88"/>
      <c r="AB67" s="88"/>
      <c r="AC67" s="108"/>
      <c r="AD67" s="108"/>
      <c r="AE67" s="108"/>
      <c r="AF67" s="108"/>
    </row>
    <row r="68" spans="1:32" x14ac:dyDescent="0.25">
      <c r="A68" s="88"/>
      <c r="B68" s="88" t="s">
        <v>3</v>
      </c>
      <c r="C68" s="88" t="e">
        <f>4*$J$6/(POWER(G11/1000,2)*PI())</f>
        <v>#DIV/0!</v>
      </c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8"/>
      <c r="O68" s="88"/>
      <c r="P68" s="88"/>
      <c r="Q68" s="88">
        <f>D34/F34</f>
        <v>1.2</v>
      </c>
      <c r="R68" s="88"/>
      <c r="S68" s="88"/>
      <c r="T68" s="88"/>
      <c r="U68" s="88" t="s">
        <v>55</v>
      </c>
      <c r="V68" s="88">
        <v>1.2</v>
      </c>
      <c r="W68" s="88">
        <v>6.6E-3</v>
      </c>
      <c r="X68" s="88">
        <v>1.7999999999999999E-2</v>
      </c>
      <c r="Y68" s="88">
        <v>2.5000000000000001E-2</v>
      </c>
      <c r="Z68" s="88">
        <v>3.7499999999999999E-2</v>
      </c>
      <c r="AA68" s="88"/>
      <c r="AB68" s="88"/>
      <c r="AC68" s="108"/>
      <c r="AD68" s="108"/>
      <c r="AE68" s="108"/>
      <c r="AF68" s="108"/>
    </row>
    <row r="69" spans="1:32" x14ac:dyDescent="0.25">
      <c r="A69" s="88"/>
      <c r="B69" s="88" t="s">
        <v>4</v>
      </c>
      <c r="C69" s="125" t="e">
        <f>C68*G11/($J$4*1000)</f>
        <v>#DIV/0!</v>
      </c>
      <c r="D69" s="88"/>
      <c r="E69" s="88"/>
      <c r="F69" s="88"/>
      <c r="G69" s="88"/>
      <c r="H69" s="88"/>
      <c r="I69" s="125">
        <v>4.0000000000000001E-3</v>
      </c>
      <c r="J69" s="125">
        <v>100000000</v>
      </c>
      <c r="K69" s="88"/>
      <c r="L69" s="88"/>
      <c r="M69" s="89"/>
      <c r="N69" s="88"/>
      <c r="O69" s="88"/>
      <c r="P69" s="88"/>
      <c r="Q69" s="88" t="s">
        <v>52</v>
      </c>
      <c r="R69" s="88" t="s">
        <v>53</v>
      </c>
      <c r="S69" s="88" t="s">
        <v>54</v>
      </c>
      <c r="T69" s="88" t="s">
        <v>55</v>
      </c>
      <c r="U69" s="88" t="s">
        <v>38</v>
      </c>
      <c r="V69" s="88">
        <v>1.4</v>
      </c>
      <c r="W69" s="88">
        <v>0.01</v>
      </c>
      <c r="X69" s="88">
        <v>2.5000000000000001E-2</v>
      </c>
      <c r="Y69" s="88">
        <v>3.5000000000000003E-2</v>
      </c>
      <c r="Z69" s="88">
        <v>5.2499999999999998E-2</v>
      </c>
      <c r="AA69" s="88"/>
      <c r="AB69" s="88"/>
      <c r="AC69" s="108"/>
      <c r="AD69" s="108"/>
      <c r="AE69" s="108"/>
      <c r="AF69" s="108"/>
    </row>
    <row r="70" spans="1:32" x14ac:dyDescent="0.25">
      <c r="A70" s="88"/>
      <c r="B70" s="88" t="s">
        <v>5</v>
      </c>
      <c r="C70" s="126" t="e">
        <f>D11/G11</f>
        <v>#DIV/0!</v>
      </c>
      <c r="D70" s="88"/>
      <c r="E70" s="88"/>
      <c r="F70" s="88"/>
      <c r="G70" s="88"/>
      <c r="H70" s="88"/>
      <c r="I70" s="125">
        <v>9.9999999999999995E-7</v>
      </c>
      <c r="J70" s="125">
        <v>0.01</v>
      </c>
      <c r="K70" s="88" t="e">
        <f>IF(AND(C69&gt;I69,C69&lt;J69),"Okay","Error")</f>
        <v>#DIV/0!</v>
      </c>
      <c r="L70" s="88"/>
      <c r="M70" s="89"/>
      <c r="N70" s="88"/>
      <c r="O70" s="88"/>
      <c r="P70" s="88" t="s">
        <v>51</v>
      </c>
      <c r="Q70" s="88">
        <v>1</v>
      </c>
      <c r="R70" s="88">
        <v>2</v>
      </c>
      <c r="S70" s="88">
        <v>3</v>
      </c>
      <c r="T70" s="88">
        <v>4</v>
      </c>
      <c r="U70" s="88" t="s">
        <v>38</v>
      </c>
      <c r="V70" s="88">
        <v>1.6</v>
      </c>
      <c r="W70" s="88">
        <v>1.2E-2</v>
      </c>
      <c r="X70" s="88">
        <v>0.03</v>
      </c>
      <c r="Y70" s="88">
        <v>0.04</v>
      </c>
      <c r="Z70" s="88">
        <v>6.0999999999999999E-2</v>
      </c>
      <c r="AA70" s="88"/>
      <c r="AB70" s="88"/>
      <c r="AC70" s="108"/>
      <c r="AD70" s="108"/>
      <c r="AE70" s="108"/>
      <c r="AF70" s="108"/>
    </row>
    <row r="71" spans="1:32" x14ac:dyDescent="0.25">
      <c r="A71" s="88"/>
      <c r="B71" s="90" t="s">
        <v>7</v>
      </c>
      <c r="C71" s="125" t="e">
        <f>0.25/POWER(LOG(D11/(3.7*G11)+5.74/POWER(C69,0.9)),2)</f>
        <v>#DIV/0!</v>
      </c>
      <c r="D71" s="88"/>
      <c r="E71" s="88"/>
      <c r="F71" s="88"/>
      <c r="G71" s="88"/>
      <c r="H71" s="88"/>
      <c r="I71" s="88"/>
      <c r="J71" s="125"/>
      <c r="K71" s="88" t="e">
        <f>IF(AND(C70&gt;I70,C70&lt;J70),"Okay","Error")</f>
        <v>#DIV/0!</v>
      </c>
      <c r="L71" s="88"/>
      <c r="M71" s="89"/>
      <c r="N71" s="88"/>
      <c r="O71" s="88"/>
      <c r="P71" s="88"/>
      <c r="Q71" s="88">
        <f>0.0042*POWER(Q67,3) - 0.0339*POWER(Q67,2) + 0.0839*Q67 - 0.0524</f>
        <v>6.7216000000000081E-3</v>
      </c>
      <c r="R71" s="88">
        <f>0.0104*POWER(Q67,3)-0.0741*POWER(Q67,2)+0.1755*Q67-0.1039</f>
        <v>1.7967199999999975E-2</v>
      </c>
      <c r="S71" s="128">
        <f>0.0313*POWER(Q67,3)-0.183*POWER(Q67,2)+0.3657*Q67-0.2042</f>
        <v>2.5206400000000045E-2</v>
      </c>
      <c r="T71" s="128">
        <f>0.0469*POWER(Q67,3)-0.2795*POWER(Q67,2)+0.5637*Q67-0.3175</f>
        <v>3.7503199999999903E-2</v>
      </c>
      <c r="U71" s="88"/>
      <c r="V71" s="88">
        <v>1.8</v>
      </c>
      <c r="W71" s="88">
        <v>1.2999999999999999E-2</v>
      </c>
      <c r="X71" s="88">
        <v>3.2500000000000001E-2</v>
      </c>
      <c r="Y71" s="88">
        <v>4.3499999999999997E-2</v>
      </c>
      <c r="Z71" s="88">
        <v>6.5000000000000002E-2</v>
      </c>
      <c r="AA71" s="88"/>
      <c r="AB71" s="88"/>
      <c r="AC71" s="108"/>
      <c r="AD71" s="108"/>
      <c r="AE71" s="108"/>
      <c r="AF71" s="108"/>
    </row>
    <row r="72" spans="1:32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125"/>
      <c r="L72" s="88"/>
      <c r="M72" s="89"/>
      <c r="N72" s="88"/>
      <c r="O72" s="88"/>
      <c r="P72" s="88"/>
      <c r="Q72" s="88">
        <f>0.0042*POWER(Q68,3) - 0.0339*POWER(Q68,2) + 0.0839*Q68 - 0.0524</f>
        <v>6.7216000000000081E-3</v>
      </c>
      <c r="R72" s="88">
        <f>0.0104*POWER(Q68,3)-0.0741*POWER(Q68,2)+0.1755*Q68-0.1039</f>
        <v>1.7967199999999975E-2</v>
      </c>
      <c r="S72" s="128">
        <f>0.0313*POWER(Q68,3)-0.183*POWER(Q68,2)+0.3657*Q68-0.2042</f>
        <v>2.5206400000000045E-2</v>
      </c>
      <c r="T72" s="128">
        <f>0.0469*POWER(Q68,3)-0.2795*POWER(Q68,2)+0.5637*Q68-0.3175</f>
        <v>3.7503199999999903E-2</v>
      </c>
      <c r="U72" s="88"/>
      <c r="V72" s="88">
        <v>2</v>
      </c>
      <c r="W72" s="88">
        <v>1.2999999999999999E-2</v>
      </c>
      <c r="X72" s="88">
        <v>3.4000000000000002E-2</v>
      </c>
      <c r="Y72" s="88">
        <v>4.4999999999999998E-2</v>
      </c>
      <c r="Z72" s="88">
        <v>6.7000000000000004E-2</v>
      </c>
      <c r="AA72" s="88"/>
      <c r="AB72" s="88"/>
      <c r="AC72" s="108"/>
      <c r="AD72" s="108"/>
      <c r="AE72" s="108"/>
      <c r="AF72" s="108"/>
    </row>
    <row r="73" spans="1:32" x14ac:dyDescent="0.25">
      <c r="A73" s="88"/>
      <c r="B73" s="90" t="s">
        <v>8</v>
      </c>
      <c r="C73" s="88" t="e">
        <f>C71*E11/(G11/1000)*(POWER(C68,2)/(2*$J$5))</f>
        <v>#DIV/0!</v>
      </c>
      <c r="D73" s="88" t="s">
        <v>9</v>
      </c>
      <c r="E73" s="88"/>
      <c r="F73" s="88"/>
      <c r="G73" s="88"/>
      <c r="H73" s="88"/>
      <c r="I73" s="88"/>
      <c r="J73" s="88"/>
      <c r="K73" s="88"/>
      <c r="L73" s="88"/>
      <c r="M73" s="89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108"/>
      <c r="AD73" s="108"/>
      <c r="AE73" s="108"/>
      <c r="AF73" s="108"/>
    </row>
    <row r="74" spans="1:32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9"/>
      <c r="N74" s="88"/>
      <c r="O74" s="88"/>
      <c r="P74" s="88" t="s">
        <v>48</v>
      </c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108"/>
      <c r="AD74" s="108"/>
      <c r="AE74" s="108"/>
      <c r="AF74" s="108"/>
    </row>
    <row r="75" spans="1:32" x14ac:dyDescent="0.25">
      <c r="A75" s="88"/>
      <c r="B75" s="88" t="s">
        <v>3</v>
      </c>
      <c r="C75" s="88" t="e">
        <f>4*$J$6/(POWER(G12/1000,2)*PI())</f>
        <v>#DIV/0!</v>
      </c>
      <c r="D75" s="88"/>
      <c r="E75" s="88"/>
      <c r="F75" s="88"/>
      <c r="G75" s="88"/>
      <c r="H75" s="88"/>
      <c r="I75" s="88"/>
      <c r="J75" s="88"/>
      <c r="K75" s="88"/>
      <c r="L75" s="88"/>
      <c r="M75" s="89"/>
      <c r="N75" s="88"/>
      <c r="O75" s="88"/>
      <c r="P75" s="88" t="s">
        <v>49</v>
      </c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108"/>
      <c r="AD75" s="108"/>
      <c r="AE75" s="108"/>
      <c r="AF75" s="108"/>
    </row>
    <row r="76" spans="1:32" x14ac:dyDescent="0.25">
      <c r="A76" s="88"/>
      <c r="B76" s="88" t="s">
        <v>4</v>
      </c>
      <c r="C76" s="125" t="e">
        <f>C75*G12/($J$4*1000)</f>
        <v>#DIV/0!</v>
      </c>
      <c r="D76" s="88"/>
      <c r="E76" s="88"/>
      <c r="F76" s="88"/>
      <c r="G76" s="88"/>
      <c r="H76" s="88"/>
      <c r="I76" s="125">
        <v>4.0000000000000001E-3</v>
      </c>
      <c r="J76" s="125">
        <v>100000000</v>
      </c>
      <c r="K76" s="88"/>
      <c r="L76" s="88"/>
      <c r="M76" s="89"/>
      <c r="N76" s="88"/>
      <c r="O76" s="88"/>
      <c r="P76" s="88" t="s">
        <v>50</v>
      </c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108"/>
      <c r="AD76" s="108"/>
      <c r="AE76" s="108"/>
      <c r="AF76" s="108"/>
    </row>
    <row r="77" spans="1:32" x14ac:dyDescent="0.25">
      <c r="A77" s="88"/>
      <c r="B77" s="88" t="s">
        <v>5</v>
      </c>
      <c r="C77" s="126" t="e">
        <f>D12/G12</f>
        <v>#DIV/0!</v>
      </c>
      <c r="D77" s="88"/>
      <c r="E77" s="88"/>
      <c r="F77" s="126"/>
      <c r="G77" s="126"/>
      <c r="H77" s="88"/>
      <c r="I77" s="125">
        <v>9.9999999999999995E-7</v>
      </c>
      <c r="J77" s="125">
        <v>0.01</v>
      </c>
      <c r="K77" s="88" t="e">
        <f>IF(AND(C76&gt;I76,C76&lt;J76),"Okay","Error")</f>
        <v>#DIV/0!</v>
      </c>
      <c r="L77" s="88"/>
      <c r="M77" s="89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108"/>
      <c r="AD77" s="108"/>
      <c r="AE77" s="108"/>
      <c r="AF77" s="108"/>
    </row>
    <row r="78" spans="1:32" x14ac:dyDescent="0.25">
      <c r="A78" s="88"/>
      <c r="B78" s="90" t="s">
        <v>7</v>
      </c>
      <c r="C78" s="125" t="e">
        <f>0.25/POWER(LOG(D12/(3.7*G12)+5.74/POWER(C76,0.9)),2)</f>
        <v>#DIV/0!</v>
      </c>
      <c r="D78" s="88"/>
      <c r="E78" s="88"/>
      <c r="F78" s="126"/>
      <c r="G78" s="125"/>
      <c r="H78" s="88"/>
      <c r="I78" s="88"/>
      <c r="J78" s="125"/>
      <c r="K78" s="88" t="e">
        <f>IF(AND(C77&gt;I77,C77&lt;J77),"Okay","Error")</f>
        <v>#DIV/0!</v>
      </c>
      <c r="L78" s="88"/>
      <c r="M78" s="89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108"/>
      <c r="AD78" s="108"/>
      <c r="AE78" s="108"/>
      <c r="AF78" s="108"/>
    </row>
    <row r="79" spans="1:32" x14ac:dyDescent="0.25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125"/>
      <c r="L79" s="88"/>
      <c r="M79" s="89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108"/>
      <c r="AD79" s="108"/>
      <c r="AE79" s="108"/>
      <c r="AF79" s="108"/>
    </row>
    <row r="80" spans="1:32" x14ac:dyDescent="0.25">
      <c r="A80" s="88"/>
      <c r="B80" s="90" t="s">
        <v>8</v>
      </c>
      <c r="C80" s="88" t="e">
        <f>C78*E12/(G12/1000)*(POWER(C75,2)/(2*$J$5))</f>
        <v>#DIV/0!</v>
      </c>
      <c r="D80" s="88" t="s">
        <v>9</v>
      </c>
      <c r="E80" s="88"/>
      <c r="F80" s="88"/>
      <c r="G80" s="88"/>
      <c r="H80" s="88"/>
      <c r="I80" s="88"/>
      <c r="J80" s="88"/>
      <c r="K80" s="88"/>
      <c r="L80" s="88"/>
      <c r="M80" s="89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108"/>
      <c r="AD80" s="108"/>
      <c r="AE80" s="108"/>
      <c r="AF80" s="108"/>
    </row>
    <row r="81" spans="1:32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9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108"/>
      <c r="AD81" s="108"/>
      <c r="AE81" s="108"/>
      <c r="AF81" s="108"/>
    </row>
    <row r="82" spans="1:32" x14ac:dyDescent="0.25">
      <c r="A82" s="88"/>
      <c r="B82" s="88" t="s">
        <v>3</v>
      </c>
      <c r="C82" s="88" t="e">
        <f>4*$J$6/(POWER(G13/1000,2)*PI())</f>
        <v>#DIV/0!</v>
      </c>
      <c r="D82" s="88"/>
      <c r="E82" s="88"/>
      <c r="F82" s="88"/>
      <c r="G82" s="88"/>
      <c r="H82" s="88"/>
      <c r="I82" s="88"/>
      <c r="J82" s="88"/>
      <c r="K82" s="88"/>
      <c r="L82" s="88"/>
      <c r="M82" s="89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107"/>
      <c r="AD82" s="107"/>
      <c r="AE82" s="107"/>
      <c r="AF82" s="107"/>
    </row>
    <row r="83" spans="1:32" x14ac:dyDescent="0.25">
      <c r="A83" s="88"/>
      <c r="B83" s="88" t="s">
        <v>4</v>
      </c>
      <c r="C83" s="125" t="e">
        <f>C82*G13/($J$4*1000)</f>
        <v>#DIV/0!</v>
      </c>
      <c r="D83" s="88"/>
      <c r="E83" s="88"/>
      <c r="F83" s="88"/>
      <c r="G83" s="88"/>
      <c r="H83" s="88"/>
      <c r="I83" s="125">
        <v>4.0000000000000001E-3</v>
      </c>
      <c r="J83" s="125">
        <v>100000000</v>
      </c>
      <c r="K83" s="88"/>
      <c r="L83" s="88"/>
      <c r="M83" s="89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107"/>
      <c r="AD83" s="107"/>
      <c r="AE83" s="107"/>
      <c r="AF83" s="107"/>
    </row>
    <row r="84" spans="1:32" x14ac:dyDescent="0.25">
      <c r="A84" s="88"/>
      <c r="B84" s="88" t="s">
        <v>5</v>
      </c>
      <c r="C84" s="126" t="e">
        <f>D13/G13</f>
        <v>#DIV/0!</v>
      </c>
      <c r="D84" s="88"/>
      <c r="E84" s="88"/>
      <c r="F84" s="88"/>
      <c r="G84" s="88"/>
      <c r="H84" s="88"/>
      <c r="I84" s="125">
        <v>9.9999999999999995E-7</v>
      </c>
      <c r="J84" s="125">
        <v>0.01</v>
      </c>
      <c r="K84" s="88" t="e">
        <f>IF(AND(C83&gt;I83,C83&lt;J83),"Okay","Error")</f>
        <v>#DIV/0!</v>
      </c>
      <c r="L84" s="88"/>
      <c r="M84" s="89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107"/>
      <c r="AD84" s="107"/>
      <c r="AE84" s="107"/>
      <c r="AF84" s="107"/>
    </row>
    <row r="85" spans="1:32" x14ac:dyDescent="0.25">
      <c r="A85" s="88"/>
      <c r="B85" s="90" t="s">
        <v>7</v>
      </c>
      <c r="C85" s="125" t="e">
        <f>0.25/POWER(LOG(D13/(3.7*G13)+5.74/POWER(C83,0.9)),2)</f>
        <v>#DIV/0!</v>
      </c>
      <c r="D85" s="88"/>
      <c r="E85" s="88"/>
      <c r="F85" s="88"/>
      <c r="G85" s="88"/>
      <c r="H85" s="88"/>
      <c r="I85" s="88"/>
      <c r="J85" s="125"/>
      <c r="K85" s="88" t="e">
        <f>IF(AND(C84&gt;I84,C84&lt;J84),"Okay","Error")</f>
        <v>#DIV/0!</v>
      </c>
      <c r="L85" s="88"/>
      <c r="M85" s="89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107"/>
      <c r="AD85" s="107"/>
      <c r="AE85" s="107"/>
      <c r="AF85" s="107"/>
    </row>
    <row r="86" spans="1:32" x14ac:dyDescent="0.2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125"/>
      <c r="L86" s="88"/>
      <c r="M86" s="89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107"/>
      <c r="AD86" s="107"/>
      <c r="AE86" s="107"/>
      <c r="AF86" s="107"/>
    </row>
    <row r="87" spans="1:32" x14ac:dyDescent="0.25">
      <c r="A87" s="88"/>
      <c r="B87" s="90" t="s">
        <v>8</v>
      </c>
      <c r="C87" s="88" t="e">
        <f>C85*E13/(G13/1000)*(POWER(C82,2)/(2*$J$5))</f>
        <v>#DIV/0!</v>
      </c>
      <c r="D87" s="88" t="s">
        <v>9</v>
      </c>
      <c r="E87" s="88"/>
      <c r="F87" s="88"/>
      <c r="G87" s="88"/>
      <c r="H87" s="88"/>
      <c r="I87" s="88"/>
      <c r="J87" s="88"/>
      <c r="K87" s="88"/>
      <c r="L87" s="88"/>
      <c r="M87" s="89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107"/>
      <c r="AD87" s="107"/>
      <c r="AE87" s="107"/>
      <c r="AF87" s="107"/>
    </row>
    <row r="88" spans="1:32" x14ac:dyDescent="0.2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9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107"/>
      <c r="AD88" s="107"/>
      <c r="AE88" s="107"/>
      <c r="AF88" s="107"/>
    </row>
    <row r="89" spans="1:32" x14ac:dyDescent="0.25">
      <c r="A89" s="88"/>
      <c r="B89" s="88" t="s">
        <v>3</v>
      </c>
      <c r="C89" s="88" t="e">
        <f>4*$J$6/(POWER(G14/1000,2)*PI())</f>
        <v>#DIV/0!</v>
      </c>
      <c r="D89" s="88"/>
      <c r="E89" s="88"/>
      <c r="F89" s="88"/>
      <c r="G89" s="88"/>
      <c r="H89" s="88"/>
      <c r="I89" s="88"/>
      <c r="J89" s="88"/>
      <c r="K89" s="88"/>
      <c r="L89" s="88"/>
      <c r="M89" s="89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107"/>
      <c r="AD89" s="107"/>
      <c r="AE89" s="107"/>
      <c r="AF89" s="107"/>
    </row>
    <row r="90" spans="1:32" x14ac:dyDescent="0.25">
      <c r="A90" s="88"/>
      <c r="B90" s="88" t="s">
        <v>4</v>
      </c>
      <c r="C90" s="125" t="e">
        <f>C89*G14/($J$4*1000)</f>
        <v>#DIV/0!</v>
      </c>
      <c r="D90" s="88"/>
      <c r="E90" s="88"/>
      <c r="F90" s="88"/>
      <c r="G90" s="88"/>
      <c r="H90" s="88"/>
      <c r="I90" s="125">
        <v>4.0000000000000001E-3</v>
      </c>
      <c r="J90" s="125">
        <v>100000000</v>
      </c>
      <c r="K90" s="88"/>
      <c r="L90" s="88"/>
      <c r="M90" s="89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107"/>
      <c r="AD90" s="107"/>
      <c r="AE90" s="107"/>
      <c r="AF90" s="107"/>
    </row>
    <row r="91" spans="1:32" x14ac:dyDescent="0.25">
      <c r="A91" s="88"/>
      <c r="B91" s="88" t="s">
        <v>5</v>
      </c>
      <c r="C91" s="126" t="e">
        <f>D14/G14</f>
        <v>#DIV/0!</v>
      </c>
      <c r="D91" s="88"/>
      <c r="E91" s="88"/>
      <c r="F91" s="88"/>
      <c r="G91" s="88"/>
      <c r="H91" s="88"/>
      <c r="I91" s="125">
        <v>9.9999999999999995E-7</v>
      </c>
      <c r="J91" s="125">
        <v>0.01</v>
      </c>
      <c r="K91" s="88" t="e">
        <f>IF(AND(C90&gt;G90,C90&lt;J90),"Okay","Error")</f>
        <v>#DIV/0!</v>
      </c>
      <c r="L91" s="88"/>
      <c r="M91" s="89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107"/>
      <c r="AD91" s="107"/>
      <c r="AE91" s="107"/>
      <c r="AF91" s="107"/>
    </row>
    <row r="92" spans="1:32" x14ac:dyDescent="0.25">
      <c r="A92" s="88"/>
      <c r="B92" s="90" t="s">
        <v>7</v>
      </c>
      <c r="C92" s="125" t="e">
        <f>0.25/POWER(LOG(D14/(3.7*G14)+5.74/POWER(C90,0.9)),2)</f>
        <v>#DIV/0!</v>
      </c>
      <c r="D92" s="88"/>
      <c r="E92" s="88"/>
      <c r="F92" s="88"/>
      <c r="G92" s="88"/>
      <c r="H92" s="88"/>
      <c r="I92" s="88"/>
      <c r="J92" s="125"/>
      <c r="K92" s="88" t="e">
        <f>IF(AND(C91&gt;G91,C91&lt;J91),"Okay","Error")</f>
        <v>#DIV/0!</v>
      </c>
      <c r="L92" s="88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107"/>
      <c r="AD92" s="107"/>
      <c r="AE92" s="107"/>
      <c r="AF92" s="107"/>
    </row>
    <row r="93" spans="1:32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125"/>
      <c r="L93" s="88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107"/>
      <c r="AD93" s="107"/>
      <c r="AE93" s="107"/>
      <c r="AF93" s="107"/>
    </row>
    <row r="94" spans="1:32" x14ac:dyDescent="0.25">
      <c r="A94" s="88"/>
      <c r="B94" s="90" t="s">
        <v>86</v>
      </c>
      <c r="C94" s="88" t="e">
        <f>C92*E14/(G14/1000)*(POWER(C89,2)/(2*$J$5))</f>
        <v>#DIV/0!</v>
      </c>
      <c r="D94" s="88" t="s">
        <v>9</v>
      </c>
      <c r="E94" s="88"/>
      <c r="F94" s="88"/>
      <c r="G94" s="88"/>
      <c r="H94" s="88"/>
      <c r="I94" s="88"/>
      <c r="J94" s="88"/>
      <c r="K94" s="88"/>
      <c r="L94" s="88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107"/>
      <c r="AD94" s="107"/>
      <c r="AE94" s="107"/>
      <c r="AF94" s="107"/>
    </row>
    <row r="95" spans="1:32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107"/>
      <c r="AD95" s="107"/>
      <c r="AE95" s="107"/>
      <c r="AF95" s="107"/>
    </row>
    <row r="96" spans="1:32" x14ac:dyDescent="0.25">
      <c r="A96" s="88"/>
      <c r="B96" s="88" t="s">
        <v>3</v>
      </c>
      <c r="C96" s="88" t="e">
        <f>4*$J$6/(POWER(G15/1000,2)*PI())</f>
        <v>#DIV/0!</v>
      </c>
      <c r="D96" s="88"/>
      <c r="E96" s="88"/>
      <c r="F96" s="88"/>
      <c r="G96" s="88"/>
      <c r="H96" s="88"/>
      <c r="I96" s="88"/>
      <c r="J96" s="88"/>
      <c r="K96" s="88"/>
      <c r="L96" s="88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107"/>
      <c r="AD96" s="107"/>
      <c r="AE96" s="107"/>
      <c r="AF96" s="107"/>
    </row>
    <row r="97" spans="1:32" x14ac:dyDescent="0.25">
      <c r="A97" s="88"/>
      <c r="B97" s="88" t="s">
        <v>4</v>
      </c>
      <c r="C97" s="127" t="e">
        <f>C96*G15/($J$4*1000)</f>
        <v>#DIV/0!</v>
      </c>
      <c r="D97" s="88"/>
      <c r="E97" s="88"/>
      <c r="F97" s="88"/>
      <c r="G97" s="88"/>
      <c r="H97" s="88"/>
      <c r="I97" s="125">
        <v>4.0000000000000001E-3</v>
      </c>
      <c r="J97" s="125">
        <v>100000000</v>
      </c>
      <c r="K97" s="88"/>
      <c r="L97" s="88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107"/>
      <c r="AD97" s="107"/>
      <c r="AE97" s="107"/>
      <c r="AF97" s="107"/>
    </row>
    <row r="98" spans="1:32" x14ac:dyDescent="0.25">
      <c r="A98" s="88"/>
      <c r="B98" s="88" t="s">
        <v>5</v>
      </c>
      <c r="C98" s="126" t="e">
        <f>D15/G15</f>
        <v>#DIV/0!</v>
      </c>
      <c r="D98" s="88"/>
      <c r="E98" s="88"/>
      <c r="F98" s="88"/>
      <c r="G98" s="88"/>
      <c r="H98" s="88"/>
      <c r="I98" s="125">
        <v>9.9999999999999995E-7</v>
      </c>
      <c r="J98" s="125">
        <v>0.01</v>
      </c>
      <c r="K98" s="88" t="e">
        <f>IF(AND(C97&gt;G97,C97&lt;J97),"Okay","Error")</f>
        <v>#DIV/0!</v>
      </c>
      <c r="L98" s="88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107"/>
      <c r="AD98" s="107"/>
      <c r="AE98" s="107"/>
      <c r="AF98" s="107"/>
    </row>
    <row r="99" spans="1:32" x14ac:dyDescent="0.25">
      <c r="A99" s="88"/>
      <c r="B99" s="90" t="s">
        <v>7</v>
      </c>
      <c r="C99" s="125" t="e">
        <f>0.25/POWER(LOG(D15/(3.7*G15)+5.74/POWER(C97,0.9)),2)</f>
        <v>#DIV/0!</v>
      </c>
      <c r="D99" s="88"/>
      <c r="E99" s="88"/>
      <c r="F99" s="88"/>
      <c r="G99" s="88"/>
      <c r="H99" s="88"/>
      <c r="I99" s="88"/>
      <c r="J99" s="125"/>
      <c r="K99" s="88" t="e">
        <f>IF(AND(C98&gt;G98,C98&lt;J98),"Okay","Error")</f>
        <v>#DIV/0!</v>
      </c>
      <c r="L99" s="88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107"/>
      <c r="AD99" s="107"/>
      <c r="AE99" s="107"/>
      <c r="AF99" s="107"/>
    </row>
    <row r="100" spans="1:32" x14ac:dyDescent="0.2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125"/>
      <c r="L100" s="88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107"/>
      <c r="AD100" s="107"/>
      <c r="AE100" s="107"/>
      <c r="AF100" s="107"/>
    </row>
    <row r="101" spans="1:32" x14ac:dyDescent="0.25">
      <c r="A101" s="88"/>
      <c r="B101" s="90" t="s">
        <v>86</v>
      </c>
      <c r="C101" s="88" t="e">
        <f>C99*F15/(G15/1000)*(POWER(C96,2)/(2*$J$5))</f>
        <v>#DIV/0!</v>
      </c>
      <c r="D101" s="88" t="s">
        <v>9</v>
      </c>
      <c r="E101" s="88"/>
      <c r="F101" s="88"/>
      <c r="G101" s="88"/>
      <c r="H101" s="88"/>
      <c r="I101" s="88"/>
      <c r="J101" s="88"/>
      <c r="K101" s="88"/>
      <c r="L101" s="88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107"/>
      <c r="AD101" s="107"/>
      <c r="AE101" s="107"/>
      <c r="AF101" s="107"/>
    </row>
    <row r="102" spans="1:32" x14ac:dyDescent="0.25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107"/>
      <c r="AD102" s="107"/>
      <c r="AE102" s="107"/>
      <c r="AF102" s="107"/>
    </row>
    <row r="103" spans="1:32" x14ac:dyDescent="0.25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107"/>
      <c r="AD103" s="107"/>
      <c r="AE103" s="107"/>
      <c r="AF103" s="107"/>
    </row>
    <row r="104" spans="1:32" x14ac:dyDescent="0.25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107"/>
      <c r="AD104" s="107"/>
      <c r="AE104" s="107"/>
      <c r="AF104" s="107"/>
    </row>
    <row r="105" spans="1:32" x14ac:dyDescent="0.2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107"/>
      <c r="AD105" s="107"/>
      <c r="AE105" s="107"/>
      <c r="AF105" s="107"/>
    </row>
    <row r="106" spans="1:32" x14ac:dyDescent="0.25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107"/>
      <c r="AD106" s="107"/>
      <c r="AE106" s="107"/>
      <c r="AF106" s="107"/>
    </row>
    <row r="107" spans="1:32" x14ac:dyDescent="0.25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107"/>
      <c r="AD107" s="107"/>
      <c r="AE107" s="107"/>
      <c r="AF107" s="107"/>
    </row>
    <row r="108" spans="1:32" x14ac:dyDescent="0.25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107"/>
      <c r="AD108" s="107"/>
      <c r="AE108" s="107"/>
      <c r="AF108" s="107"/>
    </row>
    <row r="109" spans="1:32" x14ac:dyDescent="0.25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107"/>
      <c r="AD109" s="107"/>
      <c r="AE109" s="107"/>
      <c r="AF109" s="107"/>
    </row>
    <row r="110" spans="1:32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107"/>
      <c r="AD110" s="107"/>
      <c r="AE110" s="107"/>
      <c r="AF110" s="107"/>
    </row>
    <row r="111" spans="1:32" x14ac:dyDescent="0.25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107"/>
      <c r="AD111" s="107"/>
      <c r="AE111" s="107"/>
      <c r="AF111" s="107"/>
    </row>
    <row r="112" spans="1:32" x14ac:dyDescent="0.25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107"/>
      <c r="AD112" s="107"/>
      <c r="AE112" s="107"/>
      <c r="AF112" s="107"/>
    </row>
    <row r="113" spans="1:32" x14ac:dyDescent="0.25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</row>
    <row r="114" spans="1:32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</row>
    <row r="115" spans="1:32" x14ac:dyDescent="0.25">
      <c r="A115" s="8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88"/>
      <c r="M115" s="89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</row>
    <row r="116" spans="1:32" x14ac:dyDescent="0.25">
      <c r="A116" s="8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88"/>
      <c r="M116" s="89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</row>
    <row r="117" spans="1:32" x14ac:dyDescent="0.25">
      <c r="A117" s="8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88"/>
      <c r="M117" s="89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</row>
    <row r="118" spans="1:32" x14ac:dyDescent="0.25">
      <c r="A118" s="8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88"/>
      <c r="M118" s="89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</row>
    <row r="119" spans="1:32" x14ac:dyDescent="0.25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9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</row>
    <row r="120" spans="1:32" x14ac:dyDescent="0.25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9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</row>
    <row r="121" spans="1:32" x14ac:dyDescent="0.25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9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</row>
    <row r="122" spans="1:32" x14ac:dyDescent="0.25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9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</row>
    <row r="123" spans="1:32" x14ac:dyDescent="0.25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9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</row>
    <row r="124" spans="1:32" x14ac:dyDescent="0.25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9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</row>
    <row r="125" spans="1:32" x14ac:dyDescent="0.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9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</row>
    <row r="126" spans="1:32" x14ac:dyDescent="0.25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9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</row>
    <row r="127" spans="1:32" x14ac:dyDescent="0.25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9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</row>
    <row r="128" spans="1:32" x14ac:dyDescent="0.25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9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</row>
    <row r="129" spans="1:32" x14ac:dyDescent="0.25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9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</row>
    <row r="130" spans="1:32" x14ac:dyDescent="0.25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9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</row>
    <row r="131" spans="1:32" x14ac:dyDescent="0.25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9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</row>
    <row r="132" spans="1:32" x14ac:dyDescent="0.25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9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</row>
    <row r="133" spans="1:32" x14ac:dyDescent="0.25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9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</row>
    <row r="134" spans="1:32" x14ac:dyDescent="0.25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9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</row>
    <row r="135" spans="1:32" x14ac:dyDescent="0.2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</row>
    <row r="136" spans="1:32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9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</row>
    <row r="137" spans="1:32" x14ac:dyDescent="0.25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9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</row>
    <row r="138" spans="1:32" x14ac:dyDescent="0.25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9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</row>
    <row r="139" spans="1:32" x14ac:dyDescent="0.25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9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</row>
    <row r="140" spans="1:32" x14ac:dyDescent="0.25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9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</row>
    <row r="141" spans="1:32" x14ac:dyDescent="0.25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9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</row>
    <row r="142" spans="1:32" x14ac:dyDescent="0.25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9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</row>
    <row r="143" spans="1:32" x14ac:dyDescent="0.25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9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</row>
    <row r="144" spans="1:32" x14ac:dyDescent="0.25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9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</row>
    <row r="145" spans="1:32" x14ac:dyDescent="0.2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9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</row>
    <row r="146" spans="1:32" x14ac:dyDescent="0.25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9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</row>
    <row r="147" spans="1:32" x14ac:dyDescent="0.25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9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</row>
    <row r="148" spans="1:32" x14ac:dyDescent="0.25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9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</row>
    <row r="149" spans="1:32" x14ac:dyDescent="0.25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9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</row>
    <row r="150" spans="1:32" x14ac:dyDescent="0.25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</row>
    <row r="151" spans="1:32" x14ac:dyDescent="0.25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9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</row>
    <row r="152" spans="1:32" x14ac:dyDescent="0.25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9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</row>
    <row r="153" spans="1:32" x14ac:dyDescent="0.25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9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</row>
    <row r="154" spans="1:32" x14ac:dyDescent="0.25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9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</row>
    <row r="155" spans="1:32" x14ac:dyDescent="0.2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9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</row>
    <row r="156" spans="1:32" x14ac:dyDescent="0.25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9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</row>
    <row r="157" spans="1:32" x14ac:dyDescent="0.25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9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</row>
    <row r="158" spans="1:32" x14ac:dyDescent="0.25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9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</row>
    <row r="159" spans="1:32" x14ac:dyDescent="0.25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9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</row>
    <row r="160" spans="1:32" x14ac:dyDescent="0.25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9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</row>
    <row r="161" spans="1:32" x14ac:dyDescent="0.25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9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</row>
    <row r="162" spans="1:32" x14ac:dyDescent="0.25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9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</row>
    <row r="163" spans="1:32" x14ac:dyDescent="0.25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9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</row>
    <row r="164" spans="1:32" x14ac:dyDescent="0.25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9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</row>
    <row r="165" spans="1:32" x14ac:dyDescent="0.25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9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</row>
    <row r="166" spans="1:32" x14ac:dyDescent="0.25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9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</row>
    <row r="167" spans="1:32" x14ac:dyDescent="0.25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9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</row>
    <row r="168" spans="1:32" x14ac:dyDescent="0.25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9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</row>
    <row r="169" spans="1:32" x14ac:dyDescent="0.25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9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</row>
    <row r="170" spans="1:32" x14ac:dyDescent="0.25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9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</row>
    <row r="171" spans="1:32" x14ac:dyDescent="0.25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9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</row>
    <row r="172" spans="1:32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9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</row>
    <row r="173" spans="1:32" x14ac:dyDescent="0.25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9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</row>
    <row r="174" spans="1:32" x14ac:dyDescent="0.25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9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</row>
    <row r="175" spans="1:32" x14ac:dyDescent="0.25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9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</row>
    <row r="176" spans="1:32" x14ac:dyDescent="0.25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9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</row>
    <row r="177" spans="1:32" x14ac:dyDescent="0.25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9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</row>
    <row r="178" spans="1:32" x14ac:dyDescent="0.25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9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</row>
    <row r="179" spans="1:32" x14ac:dyDescent="0.25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9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</row>
    <row r="180" spans="1:32" x14ac:dyDescent="0.25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9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</row>
    <row r="181" spans="1:32" x14ac:dyDescent="0.25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9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</row>
    <row r="182" spans="1:32" x14ac:dyDescent="0.25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9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</row>
    <row r="183" spans="1:32" x14ac:dyDescent="0.25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9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</row>
    <row r="184" spans="1:32" x14ac:dyDescent="0.25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9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</row>
    <row r="185" spans="1:32" x14ac:dyDescent="0.25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9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</row>
    <row r="186" spans="1:32" x14ac:dyDescent="0.25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9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</row>
    <row r="187" spans="1:32" x14ac:dyDescent="0.25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9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</row>
    <row r="188" spans="1:32" x14ac:dyDescent="0.25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9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</row>
    <row r="189" spans="1:32" x14ac:dyDescent="0.25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9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</row>
    <row r="190" spans="1:32" x14ac:dyDescent="0.25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9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</row>
    <row r="191" spans="1:32" x14ac:dyDescent="0.25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9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</row>
    <row r="192" spans="1:32" x14ac:dyDescent="0.25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9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</row>
    <row r="193" spans="1:13" x14ac:dyDescent="0.25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9"/>
    </row>
    <row r="194" spans="1:13" x14ac:dyDescent="0.25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9"/>
    </row>
    <row r="195" spans="1:13" x14ac:dyDescent="0.25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9"/>
    </row>
    <row r="196" spans="1:13" x14ac:dyDescent="0.25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9"/>
    </row>
    <row r="197" spans="1:13" x14ac:dyDescent="0.25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9"/>
    </row>
    <row r="198" spans="1:13" x14ac:dyDescent="0.25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9"/>
    </row>
    <row r="199" spans="1:13" x14ac:dyDescent="0.25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9"/>
    </row>
    <row r="200" spans="1:13" x14ac:dyDescent="0.25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9"/>
    </row>
    <row r="201" spans="1:13" x14ac:dyDescent="0.25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9"/>
    </row>
    <row r="202" spans="1:13" x14ac:dyDescent="0.25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9"/>
    </row>
    <row r="203" spans="1:13" x14ac:dyDescent="0.25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9"/>
    </row>
    <row r="204" spans="1:13" x14ac:dyDescent="0.25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9"/>
    </row>
    <row r="205" spans="1:13" x14ac:dyDescent="0.25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9"/>
    </row>
    <row r="206" spans="1:13" x14ac:dyDescent="0.25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9"/>
    </row>
    <row r="207" spans="1:13" x14ac:dyDescent="0.25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9"/>
    </row>
    <row r="208" spans="1:13" x14ac:dyDescent="0.25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9"/>
    </row>
    <row r="209" spans="1:13" x14ac:dyDescent="0.25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9"/>
    </row>
    <row r="210" spans="1:13" x14ac:dyDescent="0.25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9"/>
    </row>
    <row r="211" spans="1:13" x14ac:dyDescent="0.25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9"/>
    </row>
    <row r="212" spans="1:13" x14ac:dyDescent="0.25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9"/>
    </row>
    <row r="213" spans="1:13" x14ac:dyDescent="0.25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9"/>
    </row>
    <row r="214" spans="1:13" x14ac:dyDescent="0.25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9"/>
    </row>
    <row r="215" spans="1:13" x14ac:dyDescent="0.25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9"/>
    </row>
    <row r="216" spans="1:13" x14ac:dyDescent="0.25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9"/>
    </row>
    <row r="217" spans="1:13" x14ac:dyDescent="0.25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9"/>
    </row>
    <row r="218" spans="1:13" x14ac:dyDescent="0.25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9"/>
    </row>
    <row r="219" spans="1:13" x14ac:dyDescent="0.25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9"/>
    </row>
    <row r="220" spans="1:13" x14ac:dyDescent="0.25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9"/>
    </row>
    <row r="221" spans="1:13" x14ac:dyDescent="0.25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9"/>
    </row>
    <row r="222" spans="1:13" x14ac:dyDescent="0.25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9"/>
    </row>
    <row r="223" spans="1:13" x14ac:dyDescent="0.25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9"/>
    </row>
    <row r="224" spans="1:13" x14ac:dyDescent="0.25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9"/>
    </row>
    <row r="225" spans="1:13" x14ac:dyDescent="0.25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9"/>
    </row>
    <row r="226" spans="1:13" x14ac:dyDescent="0.25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9"/>
    </row>
    <row r="227" spans="1:13" x14ac:dyDescent="0.25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9"/>
    </row>
    <row r="228" spans="1:13" x14ac:dyDescent="0.25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9"/>
    </row>
    <row r="229" spans="1:13" x14ac:dyDescent="0.25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9"/>
    </row>
    <row r="230" spans="1:13" x14ac:dyDescent="0.25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9"/>
    </row>
    <row r="231" spans="1:13" x14ac:dyDescent="0.25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9"/>
    </row>
    <row r="232" spans="1:13" x14ac:dyDescent="0.25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9"/>
    </row>
    <row r="233" spans="1:13" x14ac:dyDescent="0.25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9"/>
    </row>
    <row r="234" spans="1:13" x14ac:dyDescent="0.25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9"/>
    </row>
    <row r="235" spans="1:13" x14ac:dyDescent="0.2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9"/>
    </row>
    <row r="236" spans="1:13" x14ac:dyDescent="0.25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9"/>
    </row>
    <row r="237" spans="1:13" x14ac:dyDescent="0.25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9"/>
    </row>
    <row r="238" spans="1:13" x14ac:dyDescent="0.25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9"/>
    </row>
    <row r="239" spans="1:13" x14ac:dyDescent="0.25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9"/>
    </row>
    <row r="240" spans="1:13" x14ac:dyDescent="0.25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9"/>
    </row>
    <row r="241" spans="1:13" x14ac:dyDescent="0.25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9"/>
    </row>
    <row r="242" spans="1:13" x14ac:dyDescent="0.25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9"/>
    </row>
    <row r="243" spans="1:13" x14ac:dyDescent="0.25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9"/>
    </row>
    <row r="244" spans="1:13" x14ac:dyDescent="0.25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9"/>
    </row>
    <row r="245" spans="1:13" x14ac:dyDescent="0.25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9"/>
    </row>
    <row r="246" spans="1:13" x14ac:dyDescent="0.25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9"/>
    </row>
    <row r="247" spans="1:13" x14ac:dyDescent="0.25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9"/>
    </row>
    <row r="248" spans="1:13" x14ac:dyDescent="0.25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9"/>
    </row>
    <row r="249" spans="1:13" x14ac:dyDescent="0.25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9"/>
    </row>
    <row r="250" spans="1:13" x14ac:dyDescent="0.25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9"/>
    </row>
    <row r="251" spans="1:13" x14ac:dyDescent="0.25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9"/>
    </row>
    <row r="252" spans="1:13" x14ac:dyDescent="0.25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9"/>
    </row>
    <row r="253" spans="1:13" x14ac:dyDescent="0.25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9"/>
    </row>
    <row r="254" spans="1:13" x14ac:dyDescent="0.25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9"/>
    </row>
    <row r="255" spans="1:13" x14ac:dyDescent="0.25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9"/>
    </row>
    <row r="256" spans="1:13" x14ac:dyDescent="0.25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9"/>
    </row>
    <row r="257" spans="1:13" x14ac:dyDescent="0.25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9"/>
    </row>
    <row r="258" spans="1:13" x14ac:dyDescent="0.25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9"/>
    </row>
    <row r="259" spans="1:13" x14ac:dyDescent="0.25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9"/>
    </row>
    <row r="260" spans="1:13" x14ac:dyDescent="0.25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9"/>
    </row>
    <row r="261" spans="1:13" x14ac:dyDescent="0.25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9"/>
    </row>
    <row r="262" spans="1:13" x14ac:dyDescent="0.25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9"/>
    </row>
    <row r="263" spans="1:13" x14ac:dyDescent="0.25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9"/>
    </row>
    <row r="264" spans="1:13" x14ac:dyDescent="0.25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9"/>
    </row>
    <row r="265" spans="1:13" x14ac:dyDescent="0.25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9"/>
    </row>
    <row r="266" spans="1:13" x14ac:dyDescent="0.25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9"/>
    </row>
    <row r="267" spans="1:13" x14ac:dyDescent="0.25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</row>
    <row r="268" spans="1:13" x14ac:dyDescent="0.25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</row>
    <row r="269" spans="1:13" x14ac:dyDescent="0.25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</row>
    <row r="270" spans="1:13" x14ac:dyDescent="0.25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</row>
    <row r="271" spans="1:13" x14ac:dyDescent="0.25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</row>
    <row r="272" spans="1:13" x14ac:dyDescent="0.25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</row>
    <row r="273" spans="1:12" x14ac:dyDescent="0.25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</row>
    <row r="274" spans="1:12" x14ac:dyDescent="0.25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</row>
    <row r="275" spans="1:12" x14ac:dyDescent="0.25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</row>
    <row r="276" spans="1:12" x14ac:dyDescent="0.25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</row>
    <row r="277" spans="1:12" x14ac:dyDescent="0.25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</row>
    <row r="278" spans="1:12" x14ac:dyDescent="0.25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</row>
    <row r="279" spans="1:12" x14ac:dyDescent="0.25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</row>
    <row r="280" spans="1:12" x14ac:dyDescent="0.25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</row>
    <row r="281" spans="1:12" x14ac:dyDescent="0.25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</row>
    <row r="282" spans="1:12" x14ac:dyDescent="0.25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</row>
    <row r="283" spans="1:12" x14ac:dyDescent="0.25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</row>
    <row r="284" spans="1:12" x14ac:dyDescent="0.25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</row>
    <row r="285" spans="1:12" x14ac:dyDescent="0.25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</row>
    <row r="286" spans="1:12" x14ac:dyDescent="0.25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</row>
    <row r="287" spans="1:12" x14ac:dyDescent="0.25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</row>
    <row r="288" spans="1:12" x14ac:dyDescent="0.25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</row>
    <row r="289" spans="1:12" x14ac:dyDescent="0.25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</row>
    <row r="290" spans="1:12" x14ac:dyDescent="0.25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</row>
    <row r="291" spans="1:12" x14ac:dyDescent="0.25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</row>
    <row r="292" spans="1:12" x14ac:dyDescent="0.25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</row>
    <row r="293" spans="1:12" x14ac:dyDescent="0.25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</row>
    <row r="294" spans="1:12" x14ac:dyDescent="0.25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</row>
    <row r="295" spans="1:12" x14ac:dyDescent="0.25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</row>
    <row r="296" spans="1:12" x14ac:dyDescent="0.25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</row>
    <row r="297" spans="1:12" x14ac:dyDescent="0.25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</row>
    <row r="298" spans="1:12" x14ac:dyDescent="0.25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</row>
    <row r="299" spans="1:12" x14ac:dyDescent="0.25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</row>
    <row r="300" spans="1:12" x14ac:dyDescent="0.25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</row>
    <row r="301" spans="1:12" x14ac:dyDescent="0.25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</row>
    <row r="302" spans="1:12" x14ac:dyDescent="0.25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</row>
    <row r="303" spans="1:12" x14ac:dyDescent="0.25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</row>
    <row r="304" spans="1:12" x14ac:dyDescent="0.25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</row>
    <row r="305" spans="1:12" x14ac:dyDescent="0.25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</row>
    <row r="306" spans="1:12" x14ac:dyDescent="0.25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</row>
    <row r="307" spans="1:12" x14ac:dyDescent="0.25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</row>
    <row r="308" spans="1:12" x14ac:dyDescent="0.25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</row>
    <row r="309" spans="1:12" x14ac:dyDescent="0.25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</row>
    <row r="310" spans="1:12" x14ac:dyDescent="0.25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</row>
    <row r="311" spans="1:12" x14ac:dyDescent="0.25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</row>
    <row r="312" spans="1:12" x14ac:dyDescent="0.25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</row>
    <row r="313" spans="1:12" x14ac:dyDescent="0.25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</row>
    <row r="314" spans="1:12" x14ac:dyDescent="0.25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</row>
    <row r="315" spans="1:12" x14ac:dyDescent="0.25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</row>
    <row r="316" spans="1:12" x14ac:dyDescent="0.25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</row>
    <row r="317" spans="1:12" x14ac:dyDescent="0.25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</row>
    <row r="318" spans="1:12" x14ac:dyDescent="0.25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</row>
    <row r="319" spans="1:12" x14ac:dyDescent="0.25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</row>
    <row r="320" spans="1:12" x14ac:dyDescent="0.25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</row>
    <row r="321" spans="1:12" x14ac:dyDescent="0.25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</row>
    <row r="322" spans="1:12" x14ac:dyDescent="0.25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</row>
    <row r="323" spans="1:12" x14ac:dyDescent="0.25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</row>
    <row r="324" spans="1:12" x14ac:dyDescent="0.25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</row>
    <row r="325" spans="1:12" x14ac:dyDescent="0.25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</row>
    <row r="326" spans="1:12" x14ac:dyDescent="0.25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</row>
    <row r="327" spans="1:12" x14ac:dyDescent="0.25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</row>
    <row r="328" spans="1:12" x14ac:dyDescent="0.25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</row>
    <row r="329" spans="1:12" x14ac:dyDescent="0.25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</row>
    <row r="330" spans="1:12" x14ac:dyDescent="0.25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</row>
    <row r="331" spans="1:12" x14ac:dyDescent="0.25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</row>
    <row r="332" spans="1:12" x14ac:dyDescent="0.25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</row>
    <row r="333" spans="1:12" x14ac:dyDescent="0.25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</row>
    <row r="334" spans="1:12" x14ac:dyDescent="0.25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</row>
    <row r="335" spans="1:12" x14ac:dyDescent="0.25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</row>
    <row r="336" spans="1:12" x14ac:dyDescent="0.25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</row>
    <row r="337" spans="1:12" x14ac:dyDescent="0.25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</row>
    <row r="338" spans="1:12" x14ac:dyDescent="0.25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</row>
    <row r="339" spans="1:12" x14ac:dyDescent="0.25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</row>
    <row r="340" spans="1:12" x14ac:dyDescent="0.25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</row>
    <row r="341" spans="1:12" x14ac:dyDescent="0.25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</row>
    <row r="342" spans="1:12" x14ac:dyDescent="0.25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</row>
    <row r="343" spans="1:12" x14ac:dyDescent="0.25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</row>
    <row r="344" spans="1:12" x14ac:dyDescent="0.25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</row>
    <row r="345" spans="1:12" x14ac:dyDescent="0.25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</row>
    <row r="346" spans="1:12" x14ac:dyDescent="0.25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</row>
    <row r="347" spans="1:12" x14ac:dyDescent="0.25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</row>
    <row r="348" spans="1:12" x14ac:dyDescent="0.25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</row>
    <row r="349" spans="1:12" x14ac:dyDescent="0.25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</row>
    <row r="350" spans="1:12" x14ac:dyDescent="0.25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</row>
    <row r="351" spans="1:12" x14ac:dyDescent="0.25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</row>
    <row r="352" spans="1:12" x14ac:dyDescent="0.25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</row>
    <row r="353" spans="1:12" x14ac:dyDescent="0.25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</row>
    <row r="354" spans="1:12" x14ac:dyDescent="0.25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</row>
    <row r="355" spans="1:12" x14ac:dyDescent="0.25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</row>
    <row r="356" spans="1:12" x14ac:dyDescent="0.25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</row>
    <row r="357" spans="1:12" x14ac:dyDescent="0.25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</row>
    <row r="358" spans="1:12" x14ac:dyDescent="0.25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</row>
    <row r="359" spans="1:12" x14ac:dyDescent="0.25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</row>
    <row r="360" spans="1:12" x14ac:dyDescent="0.25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</row>
    <row r="361" spans="1:12" x14ac:dyDescent="0.25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</row>
    <row r="362" spans="1:12" x14ac:dyDescent="0.25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</row>
    <row r="363" spans="1:12" x14ac:dyDescent="0.25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</row>
    <row r="364" spans="1:12" x14ac:dyDescent="0.25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</row>
    <row r="365" spans="1:12" x14ac:dyDescent="0.25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</row>
    <row r="366" spans="1:12" x14ac:dyDescent="0.25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</row>
    <row r="367" spans="1:12" x14ac:dyDescent="0.25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</row>
    <row r="368" spans="1:12" x14ac:dyDescent="0.25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</row>
    <row r="369" spans="1:12" x14ac:dyDescent="0.25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</row>
    <row r="370" spans="1:12" x14ac:dyDescent="0.25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</row>
    <row r="371" spans="1:12" x14ac:dyDescent="0.25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</row>
    <row r="372" spans="1:12" x14ac:dyDescent="0.25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</row>
    <row r="373" spans="1:12" x14ac:dyDescent="0.25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</row>
    <row r="374" spans="1:12" x14ac:dyDescent="0.25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</row>
    <row r="375" spans="1:12" x14ac:dyDescent="0.25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</row>
    <row r="376" spans="1:12" x14ac:dyDescent="0.25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</row>
    <row r="377" spans="1:12" x14ac:dyDescent="0.25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</row>
    <row r="378" spans="1:12" x14ac:dyDescent="0.25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</row>
    <row r="379" spans="1:12" x14ac:dyDescent="0.25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</row>
    <row r="380" spans="1:12" x14ac:dyDescent="0.25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</row>
    <row r="381" spans="1:12" x14ac:dyDescent="0.25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</row>
    <row r="382" spans="1:12" x14ac:dyDescent="0.25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</row>
    <row r="383" spans="1:12" x14ac:dyDescent="0.25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</row>
    <row r="384" spans="1:12" x14ac:dyDescent="0.25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</row>
    <row r="385" spans="1:12" x14ac:dyDescent="0.25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</row>
    <row r="386" spans="1:12" x14ac:dyDescent="0.25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</row>
    <row r="387" spans="1:12" x14ac:dyDescent="0.25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</row>
    <row r="388" spans="1:12" x14ac:dyDescent="0.25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</row>
    <row r="389" spans="1:12" x14ac:dyDescent="0.25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</row>
    <row r="390" spans="1:12" x14ac:dyDescent="0.25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</row>
    <row r="391" spans="1:12" x14ac:dyDescent="0.25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</row>
    <row r="392" spans="1:12" x14ac:dyDescent="0.25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</row>
    <row r="393" spans="1:12" x14ac:dyDescent="0.25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</row>
    <row r="394" spans="1:12" x14ac:dyDescent="0.25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</row>
    <row r="395" spans="1:12" x14ac:dyDescent="0.25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</row>
    <row r="396" spans="1:12" x14ac:dyDescent="0.25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</row>
    <row r="397" spans="1:12" x14ac:dyDescent="0.25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</row>
    <row r="398" spans="1:12" x14ac:dyDescent="0.25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</row>
    <row r="399" spans="1:12" x14ac:dyDescent="0.25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</row>
    <row r="400" spans="1:12" x14ac:dyDescent="0.25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</row>
    <row r="401" spans="1:12" x14ac:dyDescent="0.25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</row>
    <row r="402" spans="1:12" x14ac:dyDescent="0.25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</row>
    <row r="403" spans="1:12" x14ac:dyDescent="0.25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</row>
    <row r="404" spans="1:12" x14ac:dyDescent="0.25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</row>
    <row r="405" spans="1:12" x14ac:dyDescent="0.25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</row>
    <row r="406" spans="1:12" x14ac:dyDescent="0.25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</row>
    <row r="407" spans="1:12" x14ac:dyDescent="0.25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</row>
    <row r="408" spans="1:12" x14ac:dyDescent="0.25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</row>
    <row r="409" spans="1:12" x14ac:dyDescent="0.25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</row>
    <row r="410" spans="1:12" x14ac:dyDescent="0.25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</row>
    <row r="411" spans="1:12" x14ac:dyDescent="0.25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</row>
    <row r="412" spans="1:12" x14ac:dyDescent="0.25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</row>
    <row r="413" spans="1:12" x14ac:dyDescent="0.25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</row>
    <row r="414" spans="1:12" x14ac:dyDescent="0.25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</row>
    <row r="415" spans="1:12" x14ac:dyDescent="0.25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</row>
    <row r="416" spans="1:12" x14ac:dyDescent="0.25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</row>
    <row r="417" spans="1:12" x14ac:dyDescent="0.25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</row>
    <row r="418" spans="1:12" x14ac:dyDescent="0.25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</row>
    <row r="419" spans="1:12" x14ac:dyDescent="0.25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</row>
    <row r="420" spans="1:12" x14ac:dyDescent="0.25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</row>
    <row r="421" spans="1:12" x14ac:dyDescent="0.25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</row>
    <row r="422" spans="1:12" x14ac:dyDescent="0.25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</row>
    <row r="423" spans="1:12" x14ac:dyDescent="0.25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</row>
    <row r="424" spans="1:12" x14ac:dyDescent="0.25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</row>
    <row r="425" spans="1:12" x14ac:dyDescent="0.25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</row>
    <row r="426" spans="1:12" x14ac:dyDescent="0.25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</row>
    <row r="427" spans="1:12" x14ac:dyDescent="0.25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</row>
    <row r="428" spans="1:12" x14ac:dyDescent="0.25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</row>
    <row r="429" spans="1:12" x14ac:dyDescent="0.25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</row>
    <row r="430" spans="1:12" x14ac:dyDescent="0.25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</row>
    <row r="431" spans="1:12" x14ac:dyDescent="0.25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</row>
    <row r="432" spans="1:12" x14ac:dyDescent="0.25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</row>
    <row r="433" spans="1:12" x14ac:dyDescent="0.25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</row>
    <row r="434" spans="1:12" x14ac:dyDescent="0.25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</row>
    <row r="435" spans="1:12" x14ac:dyDescent="0.25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</row>
    <row r="436" spans="1:12" x14ac:dyDescent="0.25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</row>
    <row r="437" spans="1:12" x14ac:dyDescent="0.25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</row>
    <row r="438" spans="1:12" x14ac:dyDescent="0.25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</row>
    <row r="439" spans="1:12" x14ac:dyDescent="0.25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</row>
    <row r="440" spans="1:12" x14ac:dyDescent="0.25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</row>
    <row r="441" spans="1:12" x14ac:dyDescent="0.25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</row>
    <row r="442" spans="1:12" x14ac:dyDescent="0.25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</row>
    <row r="443" spans="1:12" x14ac:dyDescent="0.25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</row>
    <row r="444" spans="1:12" x14ac:dyDescent="0.25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</row>
    <row r="445" spans="1:12" x14ac:dyDescent="0.25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</row>
    <row r="446" spans="1:12" x14ac:dyDescent="0.25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</row>
    <row r="447" spans="1:12" x14ac:dyDescent="0.25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</row>
    <row r="448" spans="1:12" x14ac:dyDescent="0.25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</row>
    <row r="449" spans="1:12" x14ac:dyDescent="0.25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</row>
    <row r="450" spans="1:12" x14ac:dyDescent="0.25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</row>
    <row r="451" spans="1:12" x14ac:dyDescent="0.25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</row>
    <row r="452" spans="1:12" x14ac:dyDescent="0.25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</row>
    <row r="453" spans="1:12" x14ac:dyDescent="0.25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</row>
    <row r="454" spans="1:12" x14ac:dyDescent="0.25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</row>
    <row r="455" spans="1:12" x14ac:dyDescent="0.25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</row>
    <row r="456" spans="1:12" x14ac:dyDescent="0.25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</row>
    <row r="457" spans="1:12" x14ac:dyDescent="0.25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</row>
    <row r="458" spans="1:12" x14ac:dyDescent="0.25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</row>
    <row r="459" spans="1:12" x14ac:dyDescent="0.25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</row>
    <row r="460" spans="1:12" x14ac:dyDescent="0.25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</row>
    <row r="461" spans="1:12" x14ac:dyDescent="0.25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</row>
    <row r="462" spans="1:12" x14ac:dyDescent="0.25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</row>
    <row r="463" spans="1:12" x14ac:dyDescent="0.25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</row>
    <row r="464" spans="1:12" x14ac:dyDescent="0.25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</row>
    <row r="465" spans="1:12" x14ac:dyDescent="0.25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</row>
    <row r="466" spans="1:12" x14ac:dyDescent="0.25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</row>
    <row r="467" spans="1:12" x14ac:dyDescent="0.25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</row>
    <row r="468" spans="1:12" x14ac:dyDescent="0.25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</row>
    <row r="469" spans="1:12" x14ac:dyDescent="0.25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</row>
    <row r="470" spans="1:12" x14ac:dyDescent="0.25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</row>
    <row r="471" spans="1:12" x14ac:dyDescent="0.25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</row>
    <row r="472" spans="1:12" x14ac:dyDescent="0.25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</row>
    <row r="473" spans="1:12" x14ac:dyDescent="0.25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</row>
    <row r="474" spans="1:12" x14ac:dyDescent="0.25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</row>
    <row r="475" spans="1:12" x14ac:dyDescent="0.25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</row>
    <row r="476" spans="1:12" x14ac:dyDescent="0.25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</row>
    <row r="477" spans="1:12" x14ac:dyDescent="0.25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</row>
    <row r="478" spans="1:12" x14ac:dyDescent="0.25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</row>
    <row r="479" spans="1:12" x14ac:dyDescent="0.25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</row>
    <row r="480" spans="1:12" x14ac:dyDescent="0.25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</row>
    <row r="481" spans="1:12" x14ac:dyDescent="0.25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</row>
    <row r="482" spans="1:12" x14ac:dyDescent="0.25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</row>
    <row r="483" spans="1:12" x14ac:dyDescent="0.25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</row>
    <row r="484" spans="1:12" x14ac:dyDescent="0.25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</row>
    <row r="485" spans="1:12" x14ac:dyDescent="0.25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</row>
    <row r="486" spans="1:12" x14ac:dyDescent="0.25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</row>
    <row r="487" spans="1:12" x14ac:dyDescent="0.25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</row>
    <row r="488" spans="1:12" x14ac:dyDescent="0.25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</row>
    <row r="489" spans="1:12" x14ac:dyDescent="0.25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</row>
    <row r="490" spans="1:12" x14ac:dyDescent="0.25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</row>
    <row r="491" spans="1:12" x14ac:dyDescent="0.25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</row>
    <row r="492" spans="1:12" x14ac:dyDescent="0.25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</row>
    <row r="493" spans="1:12" x14ac:dyDescent="0.25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</row>
    <row r="494" spans="1:12" x14ac:dyDescent="0.25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</row>
    <row r="495" spans="1:12" x14ac:dyDescent="0.25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</row>
    <row r="496" spans="1:12" x14ac:dyDescent="0.25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</row>
    <row r="497" spans="1:12" x14ac:dyDescent="0.25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</row>
    <row r="498" spans="1:12" x14ac:dyDescent="0.25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</row>
    <row r="499" spans="1:12" x14ac:dyDescent="0.25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</row>
    <row r="500" spans="1:12" x14ac:dyDescent="0.25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</row>
    <row r="501" spans="1:12" x14ac:dyDescent="0.25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</row>
    <row r="502" spans="1:12" x14ac:dyDescent="0.25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</row>
    <row r="503" spans="1:12" x14ac:dyDescent="0.25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</row>
    <row r="504" spans="1:12" x14ac:dyDescent="0.25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</row>
    <row r="505" spans="1:12" x14ac:dyDescent="0.25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</row>
    <row r="506" spans="1:12" x14ac:dyDescent="0.25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</row>
    <row r="507" spans="1:12" x14ac:dyDescent="0.25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</row>
    <row r="508" spans="1:12" x14ac:dyDescent="0.25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</row>
    <row r="509" spans="1:12" x14ac:dyDescent="0.25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</row>
    <row r="510" spans="1:12" x14ac:dyDescent="0.25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</row>
    <row r="511" spans="1:12" x14ac:dyDescent="0.25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</row>
    <row r="512" spans="1:12" x14ac:dyDescent="0.25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</row>
    <row r="513" spans="1:12" x14ac:dyDescent="0.25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</row>
    <row r="514" spans="1:12" x14ac:dyDescent="0.25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</row>
    <row r="515" spans="1:12" x14ac:dyDescent="0.25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</row>
    <row r="516" spans="1:12" x14ac:dyDescent="0.25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</row>
    <row r="517" spans="1:12" x14ac:dyDescent="0.25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</row>
    <row r="518" spans="1:12" x14ac:dyDescent="0.25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</row>
    <row r="519" spans="1:12" x14ac:dyDescent="0.25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</row>
    <row r="520" spans="1:12" x14ac:dyDescent="0.25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</row>
    <row r="521" spans="1:12" x14ac:dyDescent="0.25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</row>
    <row r="522" spans="1:12" x14ac:dyDescent="0.25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</row>
    <row r="523" spans="1:12" x14ac:dyDescent="0.25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</row>
    <row r="524" spans="1:12" x14ac:dyDescent="0.25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</row>
    <row r="525" spans="1:12" x14ac:dyDescent="0.25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</row>
    <row r="526" spans="1:12" x14ac:dyDescent="0.25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</row>
    <row r="527" spans="1:12" x14ac:dyDescent="0.25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</row>
    <row r="528" spans="1:12" x14ac:dyDescent="0.25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</row>
    <row r="529" spans="1:12" x14ac:dyDescent="0.25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</row>
    <row r="530" spans="1:12" x14ac:dyDescent="0.25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</row>
    <row r="531" spans="1:12" x14ac:dyDescent="0.25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</row>
    <row r="532" spans="1:12" x14ac:dyDescent="0.25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</row>
    <row r="533" spans="1:12" x14ac:dyDescent="0.25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</row>
    <row r="534" spans="1:12" x14ac:dyDescent="0.25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</row>
    <row r="535" spans="1:12" x14ac:dyDescent="0.25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</row>
    <row r="536" spans="1:12" x14ac:dyDescent="0.25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</row>
    <row r="537" spans="1:12" x14ac:dyDescent="0.25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</row>
    <row r="538" spans="1:12" x14ac:dyDescent="0.25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</row>
    <row r="539" spans="1:12" x14ac:dyDescent="0.25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</row>
    <row r="540" spans="1:12" x14ac:dyDescent="0.25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</row>
    <row r="541" spans="1:12" x14ac:dyDescent="0.25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</row>
    <row r="542" spans="1:12" x14ac:dyDescent="0.25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</row>
    <row r="543" spans="1:12" x14ac:dyDescent="0.25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</row>
    <row r="544" spans="1:12" x14ac:dyDescent="0.25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</row>
    <row r="545" spans="1:12" x14ac:dyDescent="0.25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</row>
    <row r="546" spans="1:12" x14ac:dyDescent="0.25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</row>
    <row r="547" spans="1:12" x14ac:dyDescent="0.25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</row>
    <row r="548" spans="1:12" x14ac:dyDescent="0.25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</row>
    <row r="549" spans="1:12" x14ac:dyDescent="0.25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</row>
    <row r="550" spans="1:12" x14ac:dyDescent="0.25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</row>
    <row r="551" spans="1:12" x14ac:dyDescent="0.25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</row>
    <row r="552" spans="1:12" x14ac:dyDescent="0.25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</row>
    <row r="553" spans="1:12" x14ac:dyDescent="0.25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</row>
    <row r="554" spans="1:12" x14ac:dyDescent="0.25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</row>
    <row r="555" spans="1:12" x14ac:dyDescent="0.25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</row>
    <row r="556" spans="1:12" x14ac:dyDescent="0.25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</row>
    <row r="557" spans="1:12" x14ac:dyDescent="0.25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</row>
    <row r="558" spans="1:12" x14ac:dyDescent="0.25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</row>
    <row r="559" spans="1:12" x14ac:dyDescent="0.25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</row>
    <row r="560" spans="1:12" x14ac:dyDescent="0.25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</row>
    <row r="561" spans="1:12" x14ac:dyDescent="0.25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</row>
    <row r="562" spans="1:12" x14ac:dyDescent="0.25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</row>
    <row r="563" spans="1:12" x14ac:dyDescent="0.25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</row>
    <row r="564" spans="1:12" x14ac:dyDescent="0.25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</row>
    <row r="565" spans="1:12" x14ac:dyDescent="0.25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</row>
    <row r="566" spans="1:12" x14ac:dyDescent="0.25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</row>
    <row r="567" spans="1:12" x14ac:dyDescent="0.25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</row>
    <row r="568" spans="1:12" x14ac:dyDescent="0.25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</row>
    <row r="569" spans="1:12" x14ac:dyDescent="0.25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</row>
    <row r="570" spans="1:12" x14ac:dyDescent="0.25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</row>
    <row r="571" spans="1:12" x14ac:dyDescent="0.25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</row>
    <row r="572" spans="1:12" x14ac:dyDescent="0.25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</row>
    <row r="573" spans="1:12" x14ac:dyDescent="0.25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</row>
    <row r="574" spans="1:12" x14ac:dyDescent="0.25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</row>
    <row r="575" spans="1:12" x14ac:dyDescent="0.25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</row>
    <row r="576" spans="1:12" x14ac:dyDescent="0.25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</row>
    <row r="577" spans="1:12" x14ac:dyDescent="0.25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</row>
    <row r="578" spans="1:12" x14ac:dyDescent="0.25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</row>
    <row r="579" spans="1:12" x14ac:dyDescent="0.25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</row>
    <row r="580" spans="1:12" x14ac:dyDescent="0.25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</row>
    <row r="581" spans="1:12" x14ac:dyDescent="0.25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</row>
    <row r="582" spans="1:12" x14ac:dyDescent="0.25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</row>
    <row r="583" spans="1:12" x14ac:dyDescent="0.25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</row>
    <row r="584" spans="1:12" x14ac:dyDescent="0.25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</row>
    <row r="585" spans="1:12" x14ac:dyDescent="0.25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</row>
    <row r="586" spans="1:12" x14ac:dyDescent="0.25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</row>
    <row r="587" spans="1:12" x14ac:dyDescent="0.25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</row>
    <row r="588" spans="1:12" x14ac:dyDescent="0.25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</row>
    <row r="589" spans="1:12" x14ac:dyDescent="0.25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</row>
    <row r="590" spans="1:12" x14ac:dyDescent="0.25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</row>
    <row r="591" spans="1:12" x14ac:dyDescent="0.25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</row>
    <row r="592" spans="1:12" x14ac:dyDescent="0.25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</row>
    <row r="593" spans="1:12" x14ac:dyDescent="0.25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</row>
    <row r="594" spans="1:12" x14ac:dyDescent="0.25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</row>
    <row r="595" spans="1:12" x14ac:dyDescent="0.25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</row>
    <row r="596" spans="1:12" x14ac:dyDescent="0.25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</row>
    <row r="597" spans="1:12" x14ac:dyDescent="0.25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</row>
    <row r="598" spans="1:12" x14ac:dyDescent="0.25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</row>
    <row r="599" spans="1:12" x14ac:dyDescent="0.25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</row>
    <row r="600" spans="1:12" x14ac:dyDescent="0.25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</row>
    <row r="601" spans="1:12" x14ac:dyDescent="0.25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</row>
    <row r="602" spans="1:12" x14ac:dyDescent="0.25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</row>
    <row r="603" spans="1:12" x14ac:dyDescent="0.25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</row>
    <row r="604" spans="1:12" x14ac:dyDescent="0.25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</row>
    <row r="605" spans="1:12" x14ac:dyDescent="0.25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</row>
    <row r="606" spans="1:12" x14ac:dyDescent="0.25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</row>
    <row r="607" spans="1:12" x14ac:dyDescent="0.25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</row>
    <row r="608" spans="1:12" x14ac:dyDescent="0.25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</row>
    <row r="609" spans="1:12" x14ac:dyDescent="0.25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</row>
    <row r="610" spans="1:12" x14ac:dyDescent="0.25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</row>
    <row r="611" spans="1:12" x14ac:dyDescent="0.25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</row>
    <row r="612" spans="1:12" x14ac:dyDescent="0.25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</row>
    <row r="613" spans="1:12" x14ac:dyDescent="0.25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</row>
    <row r="614" spans="1:12" x14ac:dyDescent="0.25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</row>
    <row r="615" spans="1:12" x14ac:dyDescent="0.25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</row>
    <row r="616" spans="1:12" x14ac:dyDescent="0.25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</row>
    <row r="617" spans="1:12" x14ac:dyDescent="0.25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</row>
    <row r="618" spans="1:12" x14ac:dyDescent="0.25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</row>
    <row r="619" spans="1:12" x14ac:dyDescent="0.25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</row>
    <row r="620" spans="1:12" x14ac:dyDescent="0.25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</row>
    <row r="621" spans="1:12" x14ac:dyDescent="0.25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</row>
    <row r="622" spans="1:12" x14ac:dyDescent="0.25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</row>
    <row r="623" spans="1:12" x14ac:dyDescent="0.25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</row>
    <row r="624" spans="1:12" x14ac:dyDescent="0.25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</row>
    <row r="625" spans="1:12" x14ac:dyDescent="0.25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</row>
    <row r="626" spans="1:12" x14ac:dyDescent="0.25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</row>
    <row r="627" spans="1:12" x14ac:dyDescent="0.25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</row>
    <row r="628" spans="1:12" x14ac:dyDescent="0.25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</row>
    <row r="629" spans="1:12" x14ac:dyDescent="0.25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</row>
    <row r="630" spans="1:12" x14ac:dyDescent="0.25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</row>
    <row r="631" spans="1:12" x14ac:dyDescent="0.25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</row>
    <row r="632" spans="1:12" x14ac:dyDescent="0.25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</row>
    <row r="633" spans="1:12" x14ac:dyDescent="0.25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</row>
    <row r="634" spans="1:12" x14ac:dyDescent="0.25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</row>
    <row r="635" spans="1:12" x14ac:dyDescent="0.25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</row>
    <row r="636" spans="1:12" x14ac:dyDescent="0.25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</row>
    <row r="637" spans="1:12" x14ac:dyDescent="0.25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</row>
    <row r="638" spans="1:12" x14ac:dyDescent="0.25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</row>
    <row r="639" spans="1:12" x14ac:dyDescent="0.25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</row>
    <row r="640" spans="1:12" x14ac:dyDescent="0.25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</row>
    <row r="641" spans="1:12" x14ac:dyDescent="0.25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</row>
    <row r="642" spans="1:12" x14ac:dyDescent="0.25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</row>
    <row r="643" spans="1:12" x14ac:dyDescent="0.25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</row>
    <row r="644" spans="1:12" x14ac:dyDescent="0.25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</row>
    <row r="645" spans="1:12" x14ac:dyDescent="0.25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</row>
    <row r="646" spans="1:12" x14ac:dyDescent="0.25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</row>
    <row r="647" spans="1:12" x14ac:dyDescent="0.25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</row>
    <row r="648" spans="1:12" x14ac:dyDescent="0.25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</row>
    <row r="649" spans="1:12" x14ac:dyDescent="0.25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</row>
    <row r="650" spans="1:12" x14ac:dyDescent="0.25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</row>
    <row r="651" spans="1:12" x14ac:dyDescent="0.25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</row>
    <row r="652" spans="1:12" x14ac:dyDescent="0.25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</row>
    <row r="653" spans="1:12" x14ac:dyDescent="0.25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</row>
    <row r="654" spans="1:12" x14ac:dyDescent="0.25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</row>
    <row r="655" spans="1:12" x14ac:dyDescent="0.25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</row>
    <row r="656" spans="1:12" x14ac:dyDescent="0.25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</row>
    <row r="657" spans="1:12" x14ac:dyDescent="0.25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</row>
    <row r="658" spans="1:12" x14ac:dyDescent="0.25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</row>
    <row r="659" spans="1:12" x14ac:dyDescent="0.25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</row>
    <row r="660" spans="1:12" x14ac:dyDescent="0.25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</row>
    <row r="661" spans="1:12" x14ac:dyDescent="0.25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</row>
    <row r="662" spans="1:12" x14ac:dyDescent="0.25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</row>
    <row r="663" spans="1:12" x14ac:dyDescent="0.25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</row>
    <row r="664" spans="1:12" x14ac:dyDescent="0.25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</row>
    <row r="665" spans="1:12" x14ac:dyDescent="0.25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</row>
    <row r="666" spans="1:12" x14ac:dyDescent="0.25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</row>
    <row r="667" spans="1:12" x14ac:dyDescent="0.25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</row>
    <row r="668" spans="1:12" x14ac:dyDescent="0.25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</row>
    <row r="669" spans="1:12" x14ac:dyDescent="0.25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</row>
    <row r="670" spans="1:12" x14ac:dyDescent="0.25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</row>
    <row r="671" spans="1:12" x14ac:dyDescent="0.25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</row>
    <row r="672" spans="1:12" x14ac:dyDescent="0.25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</row>
    <row r="673" spans="1:12" x14ac:dyDescent="0.25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</row>
    <row r="674" spans="1:12" x14ac:dyDescent="0.25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</row>
    <row r="675" spans="1:12" x14ac:dyDescent="0.25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</row>
    <row r="676" spans="1:12" x14ac:dyDescent="0.25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</row>
    <row r="677" spans="1:12" x14ac:dyDescent="0.25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</row>
    <row r="678" spans="1:12" x14ac:dyDescent="0.25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</row>
    <row r="679" spans="1:12" x14ac:dyDescent="0.25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</row>
    <row r="680" spans="1:12" x14ac:dyDescent="0.25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</row>
    <row r="681" spans="1:12" x14ac:dyDescent="0.25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</row>
    <row r="682" spans="1:12" x14ac:dyDescent="0.25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</row>
    <row r="683" spans="1:12" x14ac:dyDescent="0.25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</row>
    <row r="684" spans="1:12" x14ac:dyDescent="0.25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</row>
    <row r="685" spans="1:12" x14ac:dyDescent="0.25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</row>
    <row r="686" spans="1:12" x14ac:dyDescent="0.25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</row>
    <row r="687" spans="1:12" x14ac:dyDescent="0.25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</row>
    <row r="688" spans="1:12" x14ac:dyDescent="0.25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</row>
    <row r="689" spans="1:12" x14ac:dyDescent="0.25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</row>
    <row r="690" spans="1:12" x14ac:dyDescent="0.25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</row>
    <row r="691" spans="1:12" x14ac:dyDescent="0.25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</row>
    <row r="692" spans="1:12" x14ac:dyDescent="0.25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</row>
    <row r="693" spans="1:12" x14ac:dyDescent="0.25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</row>
    <row r="694" spans="1:12" x14ac:dyDescent="0.25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</row>
    <row r="695" spans="1:12" x14ac:dyDescent="0.25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</row>
    <row r="696" spans="1:12" x14ac:dyDescent="0.25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</row>
    <row r="697" spans="1:12" x14ac:dyDescent="0.25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</row>
    <row r="698" spans="1:12" x14ac:dyDescent="0.25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</row>
    <row r="699" spans="1:12" x14ac:dyDescent="0.25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</row>
    <row r="700" spans="1:12" x14ac:dyDescent="0.25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</row>
    <row r="701" spans="1:12" x14ac:dyDescent="0.25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</row>
    <row r="702" spans="1:12" x14ac:dyDescent="0.25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</row>
    <row r="703" spans="1:12" x14ac:dyDescent="0.25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</row>
    <row r="704" spans="1:12" x14ac:dyDescent="0.25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</row>
    <row r="705" spans="1:12" x14ac:dyDescent="0.25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</row>
    <row r="706" spans="1:12" x14ac:dyDescent="0.25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</row>
    <row r="707" spans="1:12" x14ac:dyDescent="0.25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</row>
    <row r="708" spans="1:12" x14ac:dyDescent="0.25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</row>
    <row r="709" spans="1:12" x14ac:dyDescent="0.25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</row>
    <row r="710" spans="1:12" x14ac:dyDescent="0.25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</row>
    <row r="711" spans="1:12" x14ac:dyDescent="0.25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</row>
    <row r="712" spans="1:12" x14ac:dyDescent="0.25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</row>
    <row r="713" spans="1:12" x14ac:dyDescent="0.25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</row>
    <row r="714" spans="1:12" x14ac:dyDescent="0.25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</row>
    <row r="715" spans="1:12" x14ac:dyDescent="0.25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</row>
    <row r="716" spans="1:12" x14ac:dyDescent="0.25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</row>
    <row r="717" spans="1:12" x14ac:dyDescent="0.25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</row>
    <row r="718" spans="1:12" x14ac:dyDescent="0.25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</row>
    <row r="719" spans="1:12" x14ac:dyDescent="0.25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</row>
    <row r="720" spans="1:12" x14ac:dyDescent="0.25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</row>
    <row r="721" spans="1:12" x14ac:dyDescent="0.25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</row>
    <row r="722" spans="1:12" x14ac:dyDescent="0.25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</row>
    <row r="723" spans="1:12" x14ac:dyDescent="0.25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</row>
    <row r="724" spans="1:12" x14ac:dyDescent="0.25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</row>
    <row r="725" spans="1:12" x14ac:dyDescent="0.25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</row>
    <row r="726" spans="1:12" x14ac:dyDescent="0.25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</row>
    <row r="727" spans="1:12" x14ac:dyDescent="0.25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</row>
    <row r="728" spans="1:12" x14ac:dyDescent="0.25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</row>
    <row r="729" spans="1:12" x14ac:dyDescent="0.25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</row>
    <row r="730" spans="1:12" x14ac:dyDescent="0.25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</row>
    <row r="731" spans="1:12" x14ac:dyDescent="0.25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</row>
    <row r="732" spans="1:12" x14ac:dyDescent="0.25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</row>
    <row r="733" spans="1:12" x14ac:dyDescent="0.25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</row>
    <row r="734" spans="1:12" x14ac:dyDescent="0.25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</row>
    <row r="735" spans="1:12" x14ac:dyDescent="0.25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</row>
    <row r="736" spans="1:12" x14ac:dyDescent="0.25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</row>
    <row r="737" spans="1:12" x14ac:dyDescent="0.25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</row>
    <row r="738" spans="1:12" x14ac:dyDescent="0.25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</row>
    <row r="739" spans="1:12" x14ac:dyDescent="0.25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</row>
    <row r="740" spans="1:12" x14ac:dyDescent="0.25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</row>
    <row r="741" spans="1:12" x14ac:dyDescent="0.25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</row>
    <row r="742" spans="1:12" x14ac:dyDescent="0.25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</row>
    <row r="743" spans="1:12" x14ac:dyDescent="0.25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</row>
  </sheetData>
  <sheetProtection selectLockedCells="1"/>
  <customSheetViews>
    <customSheetView guid="{08A0761D-D58B-479C-A6C1-018A15035402}" scale="80" showPageBreaks="1" printArea="1" view="pageLayout" topLeftCell="A7">
      <selection activeCell="F12" sqref="F12"/>
      <rowBreaks count="1" manualBreakCount="1">
        <brk id="41" max="16383" man="1"/>
      </rowBreaks>
      <colBreaks count="1" manualBreakCount="1">
        <brk id="12" max="1048575" man="1"/>
      </colBreaks>
      <pageMargins left="0.7" right="0.7" top="0.75" bottom="0.75" header="0.3" footer="0.3"/>
      <pageSetup paperSize="9" scale="56" orientation="landscape" r:id="rId1"/>
      <headerFooter>
        <oddHeader>&amp;L&amp;G&amp;RJank GmbH
A-5225 Jeging, Schweiber 9
Tel.: +43 77446243 Fax-9
e-mail: office@jank.net
&amp;D</oddHeader>
        <oddFooter>&amp;CCopyright Jank GmbH (2011)</oddFooter>
      </headerFooter>
    </customSheetView>
  </customSheetViews>
  <mergeCells count="22">
    <mergeCell ref="E20:F20"/>
    <mergeCell ref="E13:F13"/>
    <mergeCell ref="E14:F14"/>
    <mergeCell ref="E17:F17"/>
    <mergeCell ref="E18:F18"/>
    <mergeCell ref="E19:F19"/>
    <mergeCell ref="B6:F6"/>
    <mergeCell ref="H40:I40"/>
    <mergeCell ref="L20:M20"/>
    <mergeCell ref="B17:C17"/>
    <mergeCell ref="B19:C19"/>
    <mergeCell ref="H9:I9"/>
    <mergeCell ref="H10:I10"/>
    <mergeCell ref="H11:I11"/>
    <mergeCell ref="H12:I12"/>
    <mergeCell ref="H13:I13"/>
    <mergeCell ref="H14:I14"/>
    <mergeCell ref="E8:F8"/>
    <mergeCell ref="E9:F9"/>
    <mergeCell ref="E10:F10"/>
    <mergeCell ref="E11:F11"/>
    <mergeCell ref="E12:F12"/>
  </mergeCells>
  <phoneticPr fontId="16" type="noConversion"/>
  <conditionalFormatting sqref="D9">
    <cfRule type="cellIs" dxfId="0" priority="1" operator="equal">
      <formula>"$A$9=6"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2"/>
  <headerFooter>
    <oddHeader>&amp;L&amp;G&amp;RJank GmbH
A-5225 Jeging, Schweiber 9
Tel.: +43 77446243 Fax-9
e-mail: office@jank.net
&amp;D</oddHeader>
    <oddFooter>&amp;CCopyright Jank GmbH (2013)</oddFooter>
  </headerFooter>
  <rowBreaks count="1" manualBreakCount="1">
    <brk id="41" max="16383" man="1"/>
  </rowBreaks>
  <colBreaks count="1" manualBreakCount="1">
    <brk id="13" max="1048575" man="1"/>
  </colBreak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6" name="Drop Down 21">
              <controlPr locked="0"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3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Drop Down 31">
              <controlPr locked="0" defaultSize="0" autoLine="0" autoPict="0">
                <anchor moveWithCells="1">
                  <from>
                    <xdr:col>2</xdr:col>
                    <xdr:colOff>9525</xdr:colOff>
                    <xdr:row>8</xdr:row>
                    <xdr:rowOff>0</xdr:rowOff>
                  </from>
                  <to>
                    <xdr:col>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8" name="Drop Down 32">
              <controlPr locked="0" defaultSize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3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9" name="Drop Down 33">
              <controlPr locked="0" defaultSize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0" name="Drop Down 34">
              <controlPr locked="0" defaultSize="0" autoLine="0" autoPict="0">
                <anchor moveWithCells="1">
                  <from>
                    <xdr:col>2</xdr:col>
                    <xdr:colOff>9525</xdr:colOff>
                    <xdr:row>11</xdr:row>
                    <xdr:rowOff>0</xdr:rowOff>
                  </from>
                  <to>
                    <xdr:col>3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1" name="Drop Down 35">
              <controlPr locked="0" defaultSize="0" autoLine="0" autoPict="0">
                <anchor moveWithCells="1"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2" name="Drop Down 38">
              <controlPr locked="0" defaultSize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3" name="Drop Down 39">
              <controlPr locked="0" defaultSize="0" autoLine="0" autoPict="0">
                <anchor moveWithCells="1">
                  <from>
                    <xdr:col>2</xdr:col>
                    <xdr:colOff>0</xdr:colOff>
                    <xdr:row>19</xdr:row>
                    <xdr:rowOff>9525</xdr:rowOff>
                  </from>
                  <to>
                    <xdr:col>3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Drop Down 41">
              <controlPr locked="0" defaultSize="0" autoLine="0" autoPict="0">
                <anchor moveWithCells="1">
                  <from>
                    <xdr:col>2</xdr:col>
                    <xdr:colOff>0</xdr:colOff>
                    <xdr:row>22</xdr:row>
                    <xdr:rowOff>9525</xdr:rowOff>
                  </from>
                  <to>
                    <xdr:col>3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Drop Down 45">
              <controlPr locked="0" defaultSize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3</xdr:col>
                    <xdr:colOff>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6" name="Drop Down 46">
              <controlPr locked="0" defaultSize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3</xdr:col>
                    <xdr:colOff>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7" name="Drop Down 47">
              <controlPr locked="0" defaultSize="0" autoLine="0" autoPict="0">
                <anchor moveWithCells="1">
                  <from>
                    <xdr:col>2</xdr:col>
                    <xdr:colOff>0</xdr:colOff>
                    <xdr:row>25</xdr:row>
                    <xdr:rowOff>9525</xdr:rowOff>
                  </from>
                  <to>
                    <xdr:col>3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8" name="Drop Down 48">
              <controlPr locked="0" defaultSize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3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9" name="Drop Down 49">
              <controlPr locked="0" defaultSize="0" autoLine="0" autoPict="0">
                <anchor moveWithCells="1">
                  <from>
                    <xdr:col>2</xdr:col>
                    <xdr:colOff>0</xdr:colOff>
                    <xdr:row>29</xdr:row>
                    <xdr:rowOff>9525</xdr:rowOff>
                  </from>
                  <to>
                    <xdr:col>3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0" name="Drop Down 50">
              <controlPr locked="0" defaultSize="0" autoLine="0" autoPict="0">
                <anchor moveWithCells="1">
                  <from>
                    <xdr:col>2</xdr:col>
                    <xdr:colOff>0</xdr:colOff>
                    <xdr:row>32</xdr:row>
                    <xdr:rowOff>9525</xdr:rowOff>
                  </from>
                  <to>
                    <xdr:col>3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1" name="Drop Down 54">
              <controlPr locked="0" defaultSize="0" autoLine="0" autoPict="0">
                <anchor moveWithCells="1">
                  <from>
                    <xdr:col>2</xdr:col>
                    <xdr:colOff>0</xdr:colOff>
                    <xdr:row>33</xdr:row>
                    <xdr:rowOff>9525</xdr:rowOff>
                  </from>
                  <to>
                    <xdr:col>3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2" name="Drop Down 55">
              <controlPr locked="0" defaultSize="0" autoLine="0" autoPict="0">
                <anchor moveWithCells="1">
                  <from>
                    <xdr:col>2</xdr:col>
                    <xdr:colOff>0</xdr:colOff>
                    <xdr:row>36</xdr:row>
                    <xdr:rowOff>9525</xdr:rowOff>
                  </from>
                  <to>
                    <xdr:col>3</xdr:col>
                    <xdr:colOff>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3" name="Drop Down 56">
              <controlPr locked="0" defaultSize="0" autoLine="0" autoPict="0">
                <anchor moveWithCells="1">
                  <from>
                    <xdr:col>2</xdr:col>
                    <xdr:colOff>0</xdr:colOff>
                    <xdr:row>37</xdr:row>
                    <xdr:rowOff>9525</xdr:rowOff>
                  </from>
                  <to>
                    <xdr:col>3</xdr:col>
                    <xdr:colOff>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4" name="Drop Down 62">
              <controlPr locked="0" defaultSize="0" autoLine="0" autoPict="0">
                <anchor moveWithCells="1">
                  <from>
                    <xdr:col>3</xdr:col>
                    <xdr:colOff>9525</xdr:colOff>
                    <xdr:row>19</xdr:row>
                    <xdr:rowOff>9525</xdr:rowOff>
                  </from>
                  <to>
                    <xdr:col>4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" name="Drop Down 65">
              <controlPr locked="0" defaultSize="0" autoLine="0" autoPict="0">
                <anchor moveWithCells="1">
                  <from>
                    <xdr:col>3</xdr:col>
                    <xdr:colOff>9525</xdr:colOff>
                    <xdr:row>22</xdr:row>
                    <xdr:rowOff>9525</xdr:rowOff>
                  </from>
                  <to>
                    <xdr:col>4</xdr:col>
                    <xdr:colOff>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6" name="Drop Down 69">
              <controlPr locked="0" defaultSize="0" autoLine="0" autoPict="0">
                <anchor moveWithCells="1">
                  <from>
                    <xdr:col>3</xdr:col>
                    <xdr:colOff>9525</xdr:colOff>
                    <xdr:row>23</xdr:row>
                    <xdr:rowOff>9525</xdr:rowOff>
                  </from>
                  <to>
                    <xdr:col>4</xdr:col>
                    <xdr:colOff>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7" name="Drop Down 70">
              <controlPr locked="0" defaultSize="0" autoLine="0" autoPict="0">
                <anchor moveWithCells="1">
                  <from>
                    <xdr:col>3</xdr:col>
                    <xdr:colOff>9525</xdr:colOff>
                    <xdr:row>24</xdr:row>
                    <xdr:rowOff>9525</xdr:rowOff>
                  </from>
                  <to>
                    <xdr:col>4</xdr:col>
                    <xdr:colOff>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8" name="Drop Down 71">
              <controlPr locked="0" defaultSize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4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9" name="Drop Down 72">
              <controlPr locked="0" defaultSize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3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0" name="Drop Down 73">
              <controlPr locked="0" defaultSize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1" name="Drop Down 74">
              <controlPr locked="0" defaultSize="0" autoLine="0" autoPict="0">
                <anchor moveWithCells="1">
                  <from>
                    <xdr:col>2</xdr:col>
                    <xdr:colOff>9525</xdr:colOff>
                    <xdr:row>11</xdr:row>
                    <xdr:rowOff>0</xdr:rowOff>
                  </from>
                  <to>
                    <xdr:col>3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2" name="Drop Down 75">
              <controlPr locked="0" defaultSize="0" autoLine="0" autoPict="0">
                <anchor moveWithCells="1"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3" name="Drop Down 76">
              <controlPr locked="0"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3</xdr:col>
                    <xdr:colOff>9525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Bedienungsanleitung</vt:lpstr>
      <vt:lpstr>Rohrleitung</vt:lpstr>
      <vt:lpstr>Rohrleitung!Druckbereich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sjan</cp:lastModifiedBy>
  <cp:lastPrinted>2024-12-05T14:38:30Z</cp:lastPrinted>
  <dcterms:created xsi:type="dcterms:W3CDTF">2011-03-08T07:46:16Z</dcterms:created>
  <dcterms:modified xsi:type="dcterms:W3CDTF">2024-12-05T14:40:19Z</dcterms:modified>
</cp:coreProperties>
</file>